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filterPrivacy="1" autoCompressPictures="0" defaultThemeVersion="166925"/>
  <xr:revisionPtr revIDLastSave="0" documentId="13_ncr:1_{EBCC3211-B168-CD46-856B-B0EDE9B8B60A}" xr6:coauthVersionLast="46" xr6:coauthVersionMax="46" xr10:uidLastSave="{00000000-0000-0000-0000-000000000000}"/>
  <bookViews>
    <workbookView xWindow="9560" yWindow="460" windowWidth="16040" windowHeight="14300" xr2:uid="{00000000-000D-0000-FFFF-FFFF00000000}"/>
  </bookViews>
  <sheets>
    <sheet name="Cover" sheetId="6" r:id="rId1"/>
    <sheet name="Index" sheetId="7" r:id="rId2"/>
    <sheet name="Input" sheetId="4" r:id="rId3"/>
    <sheet name="Peers" sheetId="1" r:id="rId4"/>
    <sheet name="Valuation" sheetId="3" r:id="rId5"/>
    <sheet name="Valuation_Minority" sheetId="5" r:id="rId6"/>
  </sheets>
  <calcPr calcId="191029" calcMode="autoNoTable" iterateDelta="9.999999999999445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" l="1"/>
  <c r="A2" i="5"/>
  <c r="A3" i="3"/>
  <c r="A2" i="3"/>
  <c r="A3" i="1"/>
  <c r="A2" i="1"/>
  <c r="A3" i="4"/>
  <c r="A2" i="4"/>
  <c r="A3" i="7"/>
  <c r="A2" i="7"/>
  <c r="AS8" i="1"/>
  <c r="AS21" i="1"/>
  <c r="AR8" i="1"/>
  <c r="AR18" i="1" s="1"/>
  <c r="AQ8" i="1"/>
  <c r="AQ22" i="1" s="1"/>
  <c r="AQ21" i="1"/>
  <c r="AP8" i="1"/>
  <c r="AP18" i="1" s="1"/>
  <c r="AS9" i="1"/>
  <c r="AS10" i="1"/>
  <c r="AS11" i="1"/>
  <c r="AS12" i="1"/>
  <c r="AS13" i="1"/>
  <c r="AS14" i="1"/>
  <c r="AS15" i="1"/>
  <c r="AS16" i="1"/>
  <c r="AS17" i="1"/>
  <c r="AR9" i="1"/>
  <c r="AR10" i="1"/>
  <c r="AR11" i="1"/>
  <c r="AR12" i="1"/>
  <c r="AR13" i="1"/>
  <c r="AR14" i="1"/>
  <c r="AR15" i="1"/>
  <c r="AR16" i="1"/>
  <c r="AR17" i="1"/>
  <c r="AQ18" i="1"/>
  <c r="AQ9" i="1"/>
  <c r="AQ10" i="1"/>
  <c r="AQ11" i="1"/>
  <c r="AQ12" i="1"/>
  <c r="AQ13" i="1"/>
  <c r="AQ14" i="1"/>
  <c r="AQ15" i="1"/>
  <c r="AQ16" i="1"/>
  <c r="AQ17" i="1"/>
  <c r="AP9" i="1"/>
  <c r="AP10" i="1"/>
  <c r="AP11" i="1"/>
  <c r="AP12" i="1"/>
  <c r="AP13" i="1"/>
  <c r="AP14" i="1"/>
  <c r="AP15" i="1"/>
  <c r="AP16" i="1"/>
  <c r="AP17" i="1"/>
  <c r="B9" i="1"/>
  <c r="B10" i="1" s="1"/>
  <c r="D8" i="5"/>
  <c r="E8" i="5" s="1"/>
  <c r="D9" i="5"/>
  <c r="C9" i="5" s="1"/>
  <c r="D10" i="5"/>
  <c r="E10" i="5" s="1"/>
  <c r="E12" i="5"/>
  <c r="B13" i="5"/>
  <c r="B16" i="5" s="1"/>
  <c r="D17" i="5"/>
  <c r="E17" i="5" s="1"/>
  <c r="C12" i="5"/>
  <c r="E15" i="5"/>
  <c r="C15" i="5"/>
  <c r="E14" i="5"/>
  <c r="C14" i="5"/>
  <c r="B12" i="5"/>
  <c r="B11" i="5"/>
  <c r="B7" i="5"/>
  <c r="B6" i="5"/>
  <c r="B5" i="5"/>
  <c r="B14" i="3"/>
  <c r="B13" i="3"/>
  <c r="E6" i="1"/>
  <c r="D6" i="1"/>
  <c r="AA8" i="1"/>
  <c r="AA21" i="1" s="1"/>
  <c r="AB8" i="1"/>
  <c r="AB21" i="1" s="1"/>
  <c r="AC8" i="1"/>
  <c r="AC18" i="1" s="1"/>
  <c r="AD8" i="1"/>
  <c r="AE8" i="1"/>
  <c r="AE18" i="1" s="1"/>
  <c r="AF8" i="1"/>
  <c r="AF18" i="1" s="1"/>
  <c r="AG8" i="1"/>
  <c r="AG21" i="1" s="1"/>
  <c r="AH8" i="1"/>
  <c r="AI8" i="1"/>
  <c r="AI21" i="1" s="1"/>
  <c r="AJ8" i="1"/>
  <c r="AJ19" i="1" s="1"/>
  <c r="AK8" i="1"/>
  <c r="AK19" i="1" s="1"/>
  <c r="AL8" i="1"/>
  <c r="AM8" i="1"/>
  <c r="AM21" i="1" s="1"/>
  <c r="AN8" i="1"/>
  <c r="AN22" i="1" s="1"/>
  <c r="AO8" i="1"/>
  <c r="AO21" i="1" s="1"/>
  <c r="AT8" i="1"/>
  <c r="AU8" i="1"/>
  <c r="AU18" i="1" s="1"/>
  <c r="AV8" i="1"/>
  <c r="AV21" i="1" s="1"/>
  <c r="AW8" i="1"/>
  <c r="AW22" i="1" s="1"/>
  <c r="AX8" i="1"/>
  <c r="AY8" i="1"/>
  <c r="AY21" i="1" s="1"/>
  <c r="AZ8" i="1"/>
  <c r="AZ18" i="1" s="1"/>
  <c r="BA8" i="1"/>
  <c r="BA22" i="1" s="1"/>
  <c r="BB8" i="1"/>
  <c r="BC8" i="1"/>
  <c r="BC21" i="1" s="1"/>
  <c r="BD8" i="1"/>
  <c r="BD19" i="1" s="1"/>
  <c r="BE8" i="1"/>
  <c r="BE22" i="1" s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T9" i="1"/>
  <c r="AU9" i="1"/>
  <c r="AV9" i="1"/>
  <c r="AW9" i="1"/>
  <c r="AX9" i="1"/>
  <c r="AY9" i="1"/>
  <c r="AZ9" i="1"/>
  <c r="BA9" i="1"/>
  <c r="BB9" i="1"/>
  <c r="BC9" i="1"/>
  <c r="BD9" i="1"/>
  <c r="BE9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Z18" i="1"/>
  <c r="AD18" i="1"/>
  <c r="AH18" i="1"/>
  <c r="AL18" i="1"/>
  <c r="AO18" i="1"/>
  <c r="AT18" i="1"/>
  <c r="AX18" i="1"/>
  <c r="BA18" i="1"/>
  <c r="BB18" i="1"/>
  <c r="BD18" i="1"/>
  <c r="Z19" i="1"/>
  <c r="AD19" i="1"/>
  <c r="AH19" i="1"/>
  <c r="AL19" i="1"/>
  <c r="AN19" i="1"/>
  <c r="AO19" i="1"/>
  <c r="AQ19" i="1"/>
  <c r="AR19" i="1"/>
  <c r="AS19" i="1"/>
  <c r="AT19" i="1"/>
  <c r="AX19" i="1"/>
  <c r="BA19" i="1"/>
  <c r="BB19" i="1"/>
  <c r="Z22" i="1"/>
  <c r="Z20" i="1" s="1"/>
  <c r="AD22" i="1"/>
  <c r="AH22" i="1"/>
  <c r="AL22" i="1"/>
  <c r="AT22" i="1"/>
  <c r="AX22" i="1"/>
  <c r="BB22" i="1"/>
  <c r="Z21" i="1"/>
  <c r="AD21" i="1"/>
  <c r="AH21" i="1"/>
  <c r="AK21" i="1"/>
  <c r="AL21" i="1"/>
  <c r="AT21" i="1"/>
  <c r="AW21" i="1"/>
  <c r="AX21" i="1"/>
  <c r="AZ21" i="1"/>
  <c r="BB21" i="1"/>
  <c r="D8" i="3"/>
  <c r="E8" i="3" s="1"/>
  <c r="D9" i="3"/>
  <c r="C9" i="3" s="1"/>
  <c r="E9" i="3"/>
  <c r="D10" i="3"/>
  <c r="E10" i="3" s="1"/>
  <c r="D11" i="3"/>
  <c r="E11" i="3" s="1"/>
  <c r="E13" i="3"/>
  <c r="C11" i="3"/>
  <c r="C13" i="3"/>
  <c r="B7" i="3"/>
  <c r="B12" i="3"/>
  <c r="B5" i="3"/>
  <c r="E15" i="3"/>
  <c r="E16" i="3"/>
  <c r="D18" i="3"/>
  <c r="E18" i="3"/>
  <c r="C15" i="3"/>
  <c r="C16" i="3"/>
  <c r="C18" i="3"/>
  <c r="B6" i="3"/>
  <c r="E9" i="5" l="1"/>
  <c r="BA21" i="1"/>
  <c r="AC21" i="1"/>
  <c r="BE18" i="1"/>
  <c r="AO22" i="1"/>
  <c r="AG22" i="1"/>
  <c r="AG19" i="1"/>
  <c r="AG18" i="1"/>
  <c r="BE19" i="1"/>
  <c r="AW19" i="1"/>
  <c r="AW18" i="1"/>
  <c r="AK18" i="1"/>
  <c r="AS22" i="1"/>
  <c r="BE21" i="1"/>
  <c r="AF21" i="1"/>
  <c r="AK22" i="1"/>
  <c r="AK20" i="1" s="1"/>
  <c r="AC22" i="1"/>
  <c r="AP19" i="1"/>
  <c r="AC19" i="1"/>
  <c r="AJ18" i="1"/>
  <c r="AS18" i="1"/>
  <c r="AS20" i="1" s="1"/>
  <c r="AQ20" i="1"/>
  <c r="BE20" i="1"/>
  <c r="AO20" i="1"/>
  <c r="AC20" i="1"/>
  <c r="AN18" i="1"/>
  <c r="AN20" i="1" s="1"/>
  <c r="BB20" i="1"/>
  <c r="AL20" i="1"/>
  <c r="AW20" i="1"/>
  <c r="AT20" i="1"/>
  <c r="AD20" i="1"/>
  <c r="AN21" i="1"/>
  <c r="BD22" i="1"/>
  <c r="AZ22" i="1"/>
  <c r="AZ20" i="1" s="1"/>
  <c r="AV22" i="1"/>
  <c r="AJ22" i="1"/>
  <c r="AJ20" i="1" s="1"/>
  <c r="AF22" i="1"/>
  <c r="AF20" i="1" s="1"/>
  <c r="AB22" i="1"/>
  <c r="AZ19" i="1"/>
  <c r="AF19" i="1"/>
  <c r="AV18" i="1"/>
  <c r="AB18" i="1"/>
  <c r="AB20" i="1" s="1"/>
  <c r="AP21" i="1"/>
  <c r="AR21" i="1"/>
  <c r="BD20" i="1"/>
  <c r="BD21" i="1"/>
  <c r="AJ21" i="1"/>
  <c r="BA20" i="1"/>
  <c r="AG20" i="1"/>
  <c r="AV19" i="1"/>
  <c r="AB19" i="1"/>
  <c r="AX20" i="1"/>
  <c r="AH20" i="1"/>
  <c r="BC22" i="1"/>
  <c r="AY22" i="1"/>
  <c r="AU22" i="1"/>
  <c r="AU20" i="1" s="1"/>
  <c r="AM22" i="1"/>
  <c r="AI22" i="1"/>
  <c r="AE22" i="1"/>
  <c r="AE20" i="1" s="1"/>
  <c r="AA22" i="1"/>
  <c r="C17" i="5"/>
  <c r="C8" i="3"/>
  <c r="B14" i="5"/>
  <c r="B11" i="1"/>
  <c r="B12" i="1" s="1"/>
  <c r="B13" i="1" s="1"/>
  <c r="B14" i="1" s="1"/>
  <c r="B15" i="1" s="1"/>
  <c r="B16" i="1" s="1"/>
  <c r="B17" i="1" s="1"/>
  <c r="AU21" i="1"/>
  <c r="AE21" i="1"/>
  <c r="BC19" i="1"/>
  <c r="AY19" i="1"/>
  <c r="AU19" i="1"/>
  <c r="AM19" i="1"/>
  <c r="AI19" i="1"/>
  <c r="AE19" i="1"/>
  <c r="AA19" i="1"/>
  <c r="BC18" i="1"/>
  <c r="BC20" i="1" s="1"/>
  <c r="AY18" i="1"/>
  <c r="AY20" i="1" s="1"/>
  <c r="AM18" i="1"/>
  <c r="AI18" i="1"/>
  <c r="AA18" i="1"/>
  <c r="AA20" i="1" s="1"/>
  <c r="C8" i="5"/>
  <c r="B15" i="3"/>
  <c r="B16" i="3"/>
  <c r="C10" i="3"/>
  <c r="AP22" i="1"/>
  <c r="AP20" i="1" s="1"/>
  <c r="AR22" i="1"/>
  <c r="AR20" i="1" s="1"/>
  <c r="B17" i="3"/>
  <c r="B15" i="5"/>
  <c r="C10" i="5"/>
  <c r="AI20" i="1" l="1"/>
  <c r="AM20" i="1"/>
  <c r="D7" i="5"/>
  <c r="C7" i="5" s="1"/>
  <c r="C11" i="5" s="1"/>
  <c r="C13" i="5" s="1"/>
  <c r="C16" i="5" s="1"/>
  <c r="C18" i="5" s="1"/>
  <c r="AV20" i="1"/>
  <c r="D7" i="3"/>
  <c r="E7" i="5" l="1"/>
  <c r="E11" i="5" s="1"/>
  <c r="E13" i="5" s="1"/>
  <c r="E16" i="5" s="1"/>
  <c r="E18" i="5" s="1"/>
  <c r="D11" i="5"/>
  <c r="D13" i="5" s="1"/>
  <c r="D16" i="5" s="1"/>
  <c r="D18" i="5" s="1"/>
  <c r="D12" i="3"/>
  <c r="D14" i="3" s="1"/>
  <c r="D17" i="3" s="1"/>
  <c r="D19" i="3" s="1"/>
  <c r="E7" i="3"/>
  <c r="E12" i="3" s="1"/>
  <c r="E14" i="3" s="1"/>
  <c r="E17" i="3" s="1"/>
  <c r="E19" i="3" s="1"/>
  <c r="C7" i="3"/>
  <c r="C12" i="3" s="1"/>
  <c r="C14" i="3" s="1"/>
  <c r="C17" i="3" s="1"/>
  <c r="C19" i="3" s="1"/>
</calcChain>
</file>

<file path=xl/sharedStrings.xml><?xml version="1.0" encoding="utf-8"?>
<sst xmlns="http://schemas.openxmlformats.org/spreadsheetml/2006/main" count="143" uniqueCount="103">
  <si>
    <t>Country</t>
  </si>
  <si>
    <t>Revenue</t>
  </si>
  <si>
    <t>EBITDA</t>
  </si>
  <si>
    <t>EBIT</t>
  </si>
  <si>
    <t>Book value</t>
  </si>
  <si>
    <t>Currency and units</t>
  </si>
  <si>
    <t>Control premium</t>
  </si>
  <si>
    <t>Min</t>
  </si>
  <si>
    <t>Average</t>
  </si>
  <si>
    <t>Average without extremes</t>
  </si>
  <si>
    <t>Median</t>
  </si>
  <si>
    <t>Max</t>
  </si>
  <si>
    <t>Pro-rata equity value</t>
  </si>
  <si>
    <t>Low</t>
  </si>
  <si>
    <t>High</t>
  </si>
  <si>
    <t>General inputs</t>
  </si>
  <si>
    <t>Name</t>
  </si>
  <si>
    <t>&lt;&lt; update manually</t>
  </si>
  <si>
    <t>USDm</t>
  </si>
  <si>
    <t>&lt;&lt; select from list</t>
  </si>
  <si>
    <t>Selected multiple</t>
  </si>
  <si>
    <t>EV/Revenue multiple</t>
  </si>
  <si>
    <t>EV/EBIT multiple</t>
  </si>
  <si>
    <t>P/E multiple</t>
  </si>
  <si>
    <t>P/BV multiple</t>
  </si>
  <si>
    <t>Selected metric</t>
  </si>
  <si>
    <t>Mid</t>
  </si>
  <si>
    <t>Equity stake to value (%)</t>
  </si>
  <si>
    <t>Valuation range (+/-)</t>
  </si>
  <si>
    <t>Equity stake (%)</t>
  </si>
  <si>
    <t>Notes</t>
  </si>
  <si>
    <t>Link to income statement tab</t>
  </si>
  <si>
    <t>Link to balance sheet tab</t>
  </si>
  <si>
    <t>EV/EBITDA multiple</t>
  </si>
  <si>
    <t>Multiple calculation</t>
  </si>
  <si>
    <t>LTM</t>
  </si>
  <si>
    <t>Less: Size discount</t>
  </si>
  <si>
    <t>Size discount</t>
  </si>
  <si>
    <t>Less: DLOM</t>
  </si>
  <si>
    <t>DLOM</t>
  </si>
  <si>
    <t>Growth premium</t>
  </si>
  <si>
    <t>Add: Control premium</t>
  </si>
  <si>
    <t>Add: Growth premium</t>
  </si>
  <si>
    <t>Comparable companies analysis</t>
  </si>
  <si>
    <t>Company</t>
  </si>
  <si>
    <t>Revenue growth</t>
  </si>
  <si>
    <t>LFY+1</t>
  </si>
  <si>
    <t>LFY+2</t>
  </si>
  <si>
    <t>LFY+3</t>
  </si>
  <si>
    <t>EBITDA margin</t>
  </si>
  <si>
    <t>Profit margin</t>
  </si>
  <si>
    <t>Net profit</t>
  </si>
  <si>
    <t>LTM EV/Revenue</t>
  </si>
  <si>
    <t>LFY+1 EV/Revenue</t>
  </si>
  <si>
    <t>LFY+2 EV/Revenue</t>
  </si>
  <si>
    <t>LFY+3 EV/Revenue</t>
  </si>
  <si>
    <t>LTM EV/EBITDA</t>
  </si>
  <si>
    <t>LFY+1 EV/EBITDA</t>
  </si>
  <si>
    <t>LFY+2 EV/EBITDA</t>
  </si>
  <si>
    <t>LFY+3 EV/EBITDA</t>
  </si>
  <si>
    <t>LTM EV/EBIT</t>
  </si>
  <si>
    <t>LFY+1 EV/EBIT</t>
  </si>
  <si>
    <t>LFY+2 EV/EBIT</t>
  </si>
  <si>
    <t>LFY+3 EV/EBIT</t>
  </si>
  <si>
    <t>LTM 
P/E</t>
  </si>
  <si>
    <t>LFY+1 
P/E</t>
  </si>
  <si>
    <t>LFY+2 
P/E</t>
  </si>
  <si>
    <t>LFY+3 
P/E</t>
  </si>
  <si>
    <t>LTM 
P/BV</t>
  </si>
  <si>
    <t>LFY+1 
P/BV</t>
  </si>
  <si>
    <t>LFY+2 
P/BV</t>
  </si>
  <si>
    <t>LFY+3 
P/BV</t>
  </si>
  <si>
    <t>LTM Revenue</t>
  </si>
  <si>
    <t>LFY+1 Revenue</t>
  </si>
  <si>
    <t>LFY+2 Revenue</t>
  </si>
  <si>
    <t>LFY+3 Revenue</t>
  </si>
  <si>
    <t>LTM EBITDA</t>
  </si>
  <si>
    <t>LFY+1 EBITDA</t>
  </si>
  <si>
    <t>LFY+2 EBITDA</t>
  </si>
  <si>
    <t>LFY+3 EBITDA</t>
  </si>
  <si>
    <t>LTM 
EBIT</t>
  </si>
  <si>
    <t>LFY+1 EBIT</t>
  </si>
  <si>
    <t>LFY+2 EBIT</t>
  </si>
  <si>
    <t>LFY+3 EBIT</t>
  </si>
  <si>
    <t>LTM 
Net profit</t>
  </si>
  <si>
    <t>LFY+1 
Net profit</t>
  </si>
  <si>
    <t>LFY+2 
Net profit</t>
  </si>
  <si>
    <t>LFY+3 
Net profit</t>
  </si>
  <si>
    <t>LTM 
Book value</t>
  </si>
  <si>
    <t>LFY+1 
Book value</t>
  </si>
  <si>
    <t>LFY+2 
Book value</t>
  </si>
  <si>
    <t>LFY+3 
Book value</t>
  </si>
  <si>
    <t>Excel template</t>
  </si>
  <si>
    <t>March 2021</t>
  </si>
  <si>
    <t>Index</t>
  </si>
  <si>
    <t>Tab name</t>
  </si>
  <si>
    <t>Link</t>
  </si>
  <si>
    <t>Input</t>
  </si>
  <si>
    <t>Valuation</t>
  </si>
  <si>
    <t>Valuation_Minority</t>
  </si>
  <si>
    <t>Trading multiples analysis and valuation</t>
  </si>
  <si>
    <t>Peers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</si>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</sst>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\x"/>
    <numFmt numFmtId="166" formatCode="0.0%"/>
    <numFmt numFmtId="167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8"/>
      <color rgb="FFC00000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338D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Alignment="0"/>
    <xf numFmtId="0" fontId="6" fillId="0" borderId="0" applyAlignment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164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3" applyFont="1"/>
    <xf numFmtId="0" fontId="8" fillId="0" borderId="0" xfId="3" applyFont="1"/>
    <xf numFmtId="0" fontId="13" fillId="0" borderId="0" xfId="0" applyFont="1"/>
    <xf numFmtId="0" fontId="9" fillId="4" borderId="7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left" vertical="center" wrapText="1"/>
    </xf>
    <xf numFmtId="0" fontId="9" fillId="4" borderId="3" xfId="3" applyFont="1" applyFill="1" applyBorder="1" applyAlignment="1">
      <alignment horizontal="left" vertical="center"/>
    </xf>
    <xf numFmtId="0" fontId="7" fillId="0" borderId="9" xfId="3" applyFont="1" applyBorder="1" applyAlignment="1">
      <alignment horizontal="left" vertical="center" wrapText="1"/>
    </xf>
    <xf numFmtId="165" fontId="7" fillId="0" borderId="10" xfId="3" applyNumberFormat="1" applyFont="1" applyBorder="1" applyAlignment="1">
      <alignment horizontal="right" vertical="center" wrapText="1"/>
    </xf>
    <xf numFmtId="0" fontId="7" fillId="3" borderId="0" xfId="3" applyFont="1" applyFill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3" borderId="14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/>
    </xf>
    <xf numFmtId="0" fontId="9" fillId="4" borderId="3" xfId="3" applyFont="1" applyFill="1" applyBorder="1" applyAlignment="1">
      <alignment horizontal="left" vertical="center" wrapText="1"/>
    </xf>
    <xf numFmtId="0" fontId="10" fillId="0" borderId="3" xfId="3" applyFont="1" applyBorder="1" applyAlignment="1">
      <alignment horizontal="center" vertical="center" wrapText="1"/>
    </xf>
    <xf numFmtId="0" fontId="17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1" xfId="3" applyFont="1" applyBorder="1" applyAlignment="1">
      <alignment horizontal="left" vertical="center" wrapText="1"/>
    </xf>
    <xf numFmtId="0" fontId="18" fillId="0" borderId="0" xfId="0" applyFont="1"/>
    <xf numFmtId="165" fontId="12" fillId="0" borderId="9" xfId="56" applyNumberFormat="1" applyFont="1" applyBorder="1" applyAlignment="1">
      <alignment horizontal="right" vertical="center" wrapText="1"/>
    </xf>
    <xf numFmtId="0" fontId="7" fillId="0" borderId="11" xfId="3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left" vertical="center"/>
    </xf>
    <xf numFmtId="166" fontId="12" fillId="0" borderId="0" xfId="57" applyNumberFormat="1" applyFont="1" applyFill="1" applyBorder="1" applyAlignment="1">
      <alignment horizontal="right" vertical="center"/>
    </xf>
    <xf numFmtId="166" fontId="7" fillId="0" borderId="12" xfId="3" applyNumberFormat="1" applyFont="1" applyFill="1" applyBorder="1" applyAlignment="1">
      <alignment horizontal="right" vertical="center" wrapText="1"/>
    </xf>
    <xf numFmtId="166" fontId="12" fillId="0" borderId="0" xfId="7" applyNumberFormat="1" applyFont="1" applyFill="1" applyBorder="1" applyAlignment="1">
      <alignment horizontal="right" vertical="center"/>
    </xf>
    <xf numFmtId="0" fontId="16" fillId="0" borderId="4" xfId="3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167" fontId="12" fillId="0" borderId="0" xfId="56" applyNumberFormat="1" applyFont="1" applyFill="1" applyBorder="1" applyAlignment="1">
      <alignment horizontal="right" vertical="center"/>
    </xf>
    <xf numFmtId="167" fontId="12" fillId="3" borderId="0" xfId="56" applyNumberFormat="1" applyFont="1" applyFill="1" applyBorder="1" applyAlignment="1">
      <alignment horizontal="right" vertical="center"/>
    </xf>
    <xf numFmtId="167" fontId="7" fillId="0" borderId="12" xfId="56" applyNumberFormat="1" applyFont="1" applyFill="1" applyBorder="1" applyAlignment="1">
      <alignment horizontal="right" vertical="center" wrapText="1"/>
    </xf>
    <xf numFmtId="167" fontId="11" fillId="0" borderId="9" xfId="56" applyNumberFormat="1" applyFont="1" applyFill="1" applyBorder="1" applyAlignment="1">
      <alignment horizontal="right" vertical="center"/>
    </xf>
    <xf numFmtId="167" fontId="16" fillId="0" borderId="10" xfId="56" applyNumberFormat="1" applyFont="1" applyFill="1" applyBorder="1" applyAlignment="1">
      <alignment horizontal="right" vertical="center" wrapText="1"/>
    </xf>
    <xf numFmtId="167" fontId="11" fillId="0" borderId="5" xfId="56" applyNumberFormat="1" applyFont="1" applyFill="1" applyBorder="1" applyAlignment="1">
      <alignment horizontal="right" vertical="center"/>
    </xf>
    <xf numFmtId="167" fontId="16" fillId="0" borderId="6" xfId="56" applyNumberFormat="1" applyFont="1" applyFill="1" applyBorder="1" applyAlignment="1">
      <alignment horizontal="right" vertical="center" wrapText="1"/>
    </xf>
    <xf numFmtId="165" fontId="18" fillId="0" borderId="0" xfId="56" applyNumberFormat="1" applyFont="1"/>
    <xf numFmtId="0" fontId="7" fillId="0" borderId="11" xfId="3" applyFont="1" applyBorder="1" applyAlignment="1">
      <alignment horizontal="left" vertical="center"/>
    </xf>
    <xf numFmtId="166" fontId="12" fillId="0" borderId="0" xfId="57" applyNumberFormat="1" applyFont="1" applyBorder="1" applyAlignment="1">
      <alignment horizontal="right" vertical="center" wrapText="1"/>
    </xf>
    <xf numFmtId="166" fontId="18" fillId="0" borderId="0" xfId="57" applyNumberFormat="1" applyFont="1"/>
    <xf numFmtId="166" fontId="7" fillId="0" borderId="12" xfId="57" applyNumberFormat="1" applyFont="1" applyBorder="1" applyAlignment="1">
      <alignment horizontal="right" vertical="center" wrapText="1"/>
    </xf>
    <xf numFmtId="165" fontId="11" fillId="0" borderId="9" xfId="56" applyNumberFormat="1" applyFont="1" applyFill="1" applyBorder="1" applyAlignment="1">
      <alignment horizontal="right" vertical="center"/>
    </xf>
    <xf numFmtId="165" fontId="16" fillId="0" borderId="10" xfId="56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7" fillId="3" borderId="11" xfId="3" applyFont="1" applyFill="1" applyBorder="1" applyAlignment="1">
      <alignment horizontal="left" vertical="center"/>
    </xf>
    <xf numFmtId="0" fontId="7" fillId="3" borderId="13" xfId="3" applyFont="1" applyFill="1" applyBorder="1" applyAlignment="1">
      <alignment horizontal="left" vertical="center"/>
    </xf>
    <xf numFmtId="166" fontId="12" fillId="0" borderId="8" xfId="57" applyNumberFormat="1" applyFont="1" applyBorder="1" applyAlignment="1">
      <alignment horizontal="left" vertical="center" wrapText="1"/>
    </xf>
    <xf numFmtId="166" fontId="7" fillId="0" borderId="9" xfId="57" applyNumberFormat="1" applyFont="1" applyBorder="1" applyAlignment="1">
      <alignment horizontal="right" vertical="center" wrapText="1"/>
    </xf>
    <xf numFmtId="166" fontId="12" fillId="3" borderId="11" xfId="57" applyNumberFormat="1" applyFont="1" applyFill="1" applyBorder="1" applyAlignment="1">
      <alignment horizontal="left" vertical="center" wrapText="1"/>
    </xf>
    <xf numFmtId="166" fontId="7" fillId="3" borderId="0" xfId="57" applyNumberFormat="1" applyFont="1" applyFill="1" applyBorder="1" applyAlignment="1">
      <alignment horizontal="right" vertical="center" wrapText="1"/>
    </xf>
    <xf numFmtId="166" fontId="7" fillId="3" borderId="11" xfId="57" applyNumberFormat="1" applyFont="1" applyFill="1" applyBorder="1" applyAlignment="1">
      <alignment horizontal="right" vertical="center" wrapText="1"/>
    </xf>
    <xf numFmtId="166" fontId="12" fillId="0" borderId="11" xfId="57" applyNumberFormat="1" applyFont="1" applyBorder="1" applyAlignment="1">
      <alignment horizontal="left" vertical="center" wrapText="1"/>
    </xf>
    <xf numFmtId="166" fontId="7" fillId="0" borderId="0" xfId="57" applyNumberFormat="1" applyFont="1" applyBorder="1" applyAlignment="1">
      <alignment horizontal="right" vertical="center" wrapText="1"/>
    </xf>
    <xf numFmtId="166" fontId="7" fillId="0" borderId="11" xfId="57" applyNumberFormat="1" applyFont="1" applyBorder="1" applyAlignment="1">
      <alignment horizontal="right" vertical="center" wrapText="1"/>
    </xf>
    <xf numFmtId="166" fontId="12" fillId="3" borderId="13" xfId="57" applyNumberFormat="1" applyFont="1" applyFill="1" applyBorder="1" applyAlignment="1">
      <alignment horizontal="left" vertical="center" wrapText="1"/>
    </xf>
    <xf numFmtId="166" fontId="7" fillId="3" borderId="14" xfId="57" applyNumberFormat="1" applyFont="1" applyFill="1" applyBorder="1" applyAlignment="1">
      <alignment horizontal="right" vertical="center" wrapText="1"/>
    </xf>
    <xf numFmtId="166" fontId="7" fillId="3" borderId="13" xfId="57" applyNumberFormat="1" applyFont="1" applyFill="1" applyBorder="1" applyAlignment="1">
      <alignment horizontal="right" vertical="center" wrapText="1"/>
    </xf>
    <xf numFmtId="166" fontId="7" fillId="0" borderId="10" xfId="57" applyNumberFormat="1" applyFont="1" applyBorder="1" applyAlignment="1">
      <alignment horizontal="right" vertical="center" wrapText="1"/>
    </xf>
    <xf numFmtId="166" fontId="7" fillId="3" borderId="12" xfId="57" applyNumberFormat="1" applyFont="1" applyFill="1" applyBorder="1" applyAlignment="1">
      <alignment horizontal="right" vertical="center" wrapText="1"/>
    </xf>
    <xf numFmtId="166" fontId="7" fillId="3" borderId="15" xfId="57" applyNumberFormat="1" applyFont="1" applyFill="1" applyBorder="1" applyAlignment="1">
      <alignment horizontal="right" vertical="center" wrapText="1"/>
    </xf>
    <xf numFmtId="165" fontId="7" fillId="0" borderId="9" xfId="57" applyNumberFormat="1" applyFont="1" applyBorder="1" applyAlignment="1">
      <alignment horizontal="right" vertical="center" wrapText="1"/>
    </xf>
    <xf numFmtId="165" fontId="7" fillId="0" borderId="10" xfId="57" applyNumberFormat="1" applyFont="1" applyBorder="1" applyAlignment="1">
      <alignment horizontal="right" vertical="center" wrapText="1"/>
    </xf>
    <xf numFmtId="165" fontId="7" fillId="3" borderId="11" xfId="57" applyNumberFormat="1" applyFont="1" applyFill="1" applyBorder="1" applyAlignment="1">
      <alignment horizontal="right" vertical="center" wrapText="1"/>
    </xf>
    <xf numFmtId="165" fontId="7" fillId="3" borderId="0" xfId="57" applyNumberFormat="1" applyFont="1" applyFill="1" applyBorder="1" applyAlignment="1">
      <alignment horizontal="right" vertical="center" wrapText="1"/>
    </xf>
    <xf numFmtId="165" fontId="7" fillId="3" borderId="12" xfId="57" applyNumberFormat="1" applyFont="1" applyFill="1" applyBorder="1" applyAlignment="1">
      <alignment horizontal="right" vertical="center" wrapText="1"/>
    </xf>
    <xf numFmtId="165" fontId="7" fillId="0" borderId="11" xfId="57" applyNumberFormat="1" applyFont="1" applyBorder="1" applyAlignment="1">
      <alignment horizontal="right" vertical="center" wrapText="1"/>
    </xf>
    <xf numFmtId="165" fontId="7" fillId="0" borderId="0" xfId="57" applyNumberFormat="1" applyFont="1" applyBorder="1" applyAlignment="1">
      <alignment horizontal="right" vertical="center" wrapText="1"/>
    </xf>
    <xf numFmtId="165" fontId="7" fillId="0" borderId="12" xfId="57" applyNumberFormat="1" applyFont="1" applyBorder="1" applyAlignment="1">
      <alignment horizontal="right" vertical="center" wrapText="1"/>
    </xf>
    <xf numFmtId="165" fontId="7" fillId="3" borderId="13" xfId="57" applyNumberFormat="1" applyFont="1" applyFill="1" applyBorder="1" applyAlignment="1">
      <alignment horizontal="right" vertical="center" wrapText="1"/>
    </xf>
    <xf numFmtId="165" fontId="7" fillId="3" borderId="14" xfId="57" applyNumberFormat="1" applyFont="1" applyFill="1" applyBorder="1" applyAlignment="1">
      <alignment horizontal="right" vertical="center" wrapText="1"/>
    </xf>
    <xf numFmtId="165" fontId="7" fillId="3" borderId="15" xfId="57" applyNumberFormat="1" applyFont="1" applyFill="1" applyBorder="1" applyAlignment="1">
      <alignment horizontal="right" vertical="center" wrapText="1"/>
    </xf>
    <xf numFmtId="0" fontId="7" fillId="0" borderId="9" xfId="57" applyNumberFormat="1" applyFont="1" applyBorder="1" applyAlignment="1">
      <alignment horizontal="right" vertical="center" wrapText="1"/>
    </xf>
    <xf numFmtId="0" fontId="7" fillId="0" borderId="8" xfId="57" applyNumberFormat="1" applyFont="1" applyBorder="1" applyAlignment="1">
      <alignment horizontal="right" vertical="center" wrapText="1"/>
    </xf>
    <xf numFmtId="0" fontId="18" fillId="0" borderId="16" xfId="0" applyFont="1" applyBorder="1"/>
    <xf numFmtId="0" fontId="18" fillId="0" borderId="17" xfId="0" applyFont="1" applyBorder="1"/>
    <xf numFmtId="166" fontId="18" fillId="0" borderId="16" xfId="57" applyNumberFormat="1" applyFont="1" applyBorder="1" applyAlignment="1">
      <alignment horizontal="right"/>
    </xf>
    <xf numFmtId="166" fontId="18" fillId="0" borderId="17" xfId="57" applyNumberFormat="1" applyFont="1" applyBorder="1" applyAlignment="1">
      <alignment horizontal="right"/>
    </xf>
    <xf numFmtId="166" fontId="18" fillId="0" borderId="18" xfId="57" applyNumberFormat="1" applyFont="1" applyBorder="1" applyAlignment="1">
      <alignment horizontal="right"/>
    </xf>
    <xf numFmtId="165" fontId="18" fillId="0" borderId="16" xfId="57" applyNumberFormat="1" applyFont="1" applyBorder="1" applyAlignment="1">
      <alignment horizontal="right"/>
    </xf>
    <xf numFmtId="165" fontId="18" fillId="0" borderId="17" xfId="57" applyNumberFormat="1" applyFont="1" applyBorder="1" applyAlignment="1">
      <alignment horizontal="right"/>
    </xf>
    <xf numFmtId="165" fontId="18" fillId="0" borderId="18" xfId="57" applyNumberFormat="1" applyFont="1" applyBorder="1" applyAlignment="1">
      <alignment horizontal="right"/>
    </xf>
    <xf numFmtId="0" fontId="18" fillId="0" borderId="11" xfId="0" applyFont="1" applyBorder="1"/>
    <xf numFmtId="0" fontId="18" fillId="0" borderId="0" xfId="0" applyFont="1" applyBorder="1"/>
    <xf numFmtId="166" fontId="18" fillId="0" borderId="11" xfId="57" applyNumberFormat="1" applyFont="1" applyBorder="1" applyAlignment="1">
      <alignment horizontal="right"/>
    </xf>
    <xf numFmtId="166" fontId="18" fillId="0" borderId="0" xfId="57" applyNumberFormat="1" applyFont="1" applyBorder="1" applyAlignment="1">
      <alignment horizontal="right"/>
    </xf>
    <xf numFmtId="166" fontId="18" fillId="0" borderId="12" xfId="57" applyNumberFormat="1" applyFont="1" applyBorder="1" applyAlignment="1">
      <alignment horizontal="right"/>
    </xf>
    <xf numFmtId="165" fontId="18" fillId="0" borderId="11" xfId="57" applyNumberFormat="1" applyFont="1" applyBorder="1" applyAlignment="1">
      <alignment horizontal="right"/>
    </xf>
    <xf numFmtId="165" fontId="18" fillId="0" borderId="0" xfId="57" applyNumberFormat="1" applyFont="1" applyBorder="1" applyAlignment="1">
      <alignment horizontal="right"/>
    </xf>
    <xf numFmtId="165" fontId="18" fillId="0" borderId="12" xfId="57" applyNumberFormat="1" applyFont="1" applyBorder="1" applyAlignment="1">
      <alignment horizontal="right"/>
    </xf>
    <xf numFmtId="0" fontId="10" fillId="0" borderId="11" xfId="0" applyFont="1" applyBorder="1"/>
    <xf numFmtId="0" fontId="18" fillId="0" borderId="13" xfId="0" applyFont="1" applyBorder="1"/>
    <xf numFmtId="0" fontId="18" fillId="0" borderId="14" xfId="0" applyFont="1" applyBorder="1"/>
    <xf numFmtId="166" fontId="18" fillId="0" borderId="13" xfId="57" applyNumberFormat="1" applyFont="1" applyBorder="1" applyAlignment="1">
      <alignment horizontal="right"/>
    </xf>
    <xf numFmtId="166" fontId="18" fillId="0" borderId="14" xfId="57" applyNumberFormat="1" applyFont="1" applyBorder="1" applyAlignment="1">
      <alignment horizontal="right"/>
    </xf>
    <xf numFmtId="166" fontId="18" fillId="0" borderId="15" xfId="57" applyNumberFormat="1" applyFont="1" applyBorder="1" applyAlignment="1">
      <alignment horizontal="right"/>
    </xf>
    <xf numFmtId="165" fontId="18" fillId="0" borderId="13" xfId="57" applyNumberFormat="1" applyFont="1" applyBorder="1" applyAlignment="1">
      <alignment horizontal="right"/>
    </xf>
    <xf numFmtId="165" fontId="18" fillId="0" borderId="14" xfId="57" applyNumberFormat="1" applyFont="1" applyBorder="1" applyAlignment="1">
      <alignment horizontal="right"/>
    </xf>
    <xf numFmtId="165" fontId="18" fillId="0" borderId="15" xfId="57" applyNumberFormat="1" applyFont="1" applyBorder="1" applyAlignment="1">
      <alignment horizontal="right"/>
    </xf>
    <xf numFmtId="166" fontId="10" fillId="0" borderId="11" xfId="57" applyNumberFormat="1" applyFont="1" applyBorder="1" applyAlignment="1">
      <alignment horizontal="right"/>
    </xf>
    <xf numFmtId="166" fontId="10" fillId="0" borderId="0" xfId="57" applyNumberFormat="1" applyFont="1" applyBorder="1" applyAlignment="1">
      <alignment horizontal="right"/>
    </xf>
    <xf numFmtId="166" fontId="10" fillId="0" borderId="12" xfId="57" applyNumberFormat="1" applyFont="1" applyBorder="1" applyAlignment="1">
      <alignment horizontal="right"/>
    </xf>
    <xf numFmtId="165" fontId="10" fillId="0" borderId="11" xfId="57" applyNumberFormat="1" applyFont="1" applyBorder="1" applyAlignment="1">
      <alignment horizontal="right"/>
    </xf>
    <xf numFmtId="165" fontId="10" fillId="0" borderId="0" xfId="57" applyNumberFormat="1" applyFont="1" applyBorder="1" applyAlignment="1">
      <alignment horizontal="right"/>
    </xf>
    <xf numFmtId="165" fontId="10" fillId="0" borderId="12" xfId="57" applyNumberFormat="1" applyFont="1" applyBorder="1" applyAlignment="1">
      <alignment horizontal="right"/>
    </xf>
    <xf numFmtId="0" fontId="7" fillId="0" borderId="0" xfId="3" applyFont="1" applyAlignment="1">
      <alignment horizontal="center" vertical="top" wrapText="1"/>
    </xf>
    <xf numFmtId="0" fontId="10" fillId="0" borderId="8" xfId="6" applyFont="1" applyFill="1" applyBorder="1" applyAlignment="1">
      <alignment horizontal="centerContinuous" vertical="center" wrapText="1"/>
    </xf>
    <xf numFmtId="0" fontId="10" fillId="0" borderId="9" xfId="3" applyFont="1" applyBorder="1" applyAlignment="1">
      <alignment horizontal="centerContinuous" vertical="center" wrapText="1"/>
    </xf>
    <xf numFmtId="0" fontId="10" fillId="0" borderId="9" xfId="6" applyFont="1" applyFill="1" applyBorder="1" applyAlignment="1">
      <alignment horizontal="centerContinuous" vertical="center" wrapText="1"/>
    </xf>
    <xf numFmtId="0" fontId="10" fillId="0" borderId="10" xfId="6" applyFont="1" applyFill="1" applyBorder="1" applyAlignment="1">
      <alignment horizontal="centerContinuous" vertical="center" wrapText="1"/>
    </xf>
    <xf numFmtId="0" fontId="10" fillId="0" borderId="19" xfId="6" applyFont="1" applyFill="1" applyBorder="1" applyAlignment="1">
      <alignment horizontal="center" vertical="top" wrapText="1"/>
    </xf>
    <xf numFmtId="0" fontId="10" fillId="0" borderId="20" xfId="3" applyFont="1" applyBorder="1" applyAlignment="1">
      <alignment horizontal="center" vertical="top" wrapText="1"/>
    </xf>
    <xf numFmtId="0" fontId="10" fillId="0" borderId="21" xfId="3" applyFont="1" applyBorder="1" applyAlignment="1">
      <alignment horizontal="center" vertical="top" wrapText="1"/>
    </xf>
    <xf numFmtId="0" fontId="10" fillId="0" borderId="20" xfId="6" applyFont="1" applyFill="1" applyBorder="1" applyAlignment="1">
      <alignment horizontal="center" vertical="top" wrapText="1"/>
    </xf>
    <xf numFmtId="165" fontId="7" fillId="0" borderId="8" xfId="57" applyNumberFormat="1" applyFont="1" applyBorder="1" applyAlignment="1">
      <alignment horizontal="right" vertical="center" wrapText="1"/>
    </xf>
    <xf numFmtId="167" fontId="12" fillId="0" borderId="8" xfId="57" applyNumberFormat="1" applyFont="1" applyBorder="1" applyAlignment="1">
      <alignment horizontal="right" vertical="center" wrapText="1"/>
    </xf>
    <xf numFmtId="167" fontId="7" fillId="0" borderId="9" xfId="57" applyNumberFormat="1" applyFont="1" applyBorder="1" applyAlignment="1">
      <alignment horizontal="right" vertical="center" wrapText="1"/>
    </xf>
    <xf numFmtId="167" fontId="7" fillId="0" borderId="10" xfId="57" applyNumberFormat="1" applyFont="1" applyBorder="1" applyAlignment="1">
      <alignment horizontal="right" vertical="center" wrapText="1"/>
    </xf>
    <xf numFmtId="167" fontId="12" fillId="3" borderId="11" xfId="57" applyNumberFormat="1" applyFont="1" applyFill="1" applyBorder="1" applyAlignment="1">
      <alignment horizontal="right" vertical="center" wrapText="1"/>
    </xf>
    <xf numFmtId="167" fontId="7" fillId="3" borderId="0" xfId="57" applyNumberFormat="1" applyFont="1" applyFill="1" applyBorder="1" applyAlignment="1">
      <alignment horizontal="right" vertical="center" wrapText="1"/>
    </xf>
    <xf numFmtId="167" fontId="7" fillId="3" borderId="12" xfId="57" applyNumberFormat="1" applyFont="1" applyFill="1" applyBorder="1" applyAlignment="1">
      <alignment horizontal="right" vertical="center" wrapText="1"/>
    </xf>
    <xf numFmtId="167" fontId="12" fillId="0" borderId="11" xfId="57" applyNumberFormat="1" applyFont="1" applyBorder="1" applyAlignment="1">
      <alignment horizontal="right" vertical="center" wrapText="1"/>
    </xf>
    <xf numFmtId="167" fontId="7" fillId="0" borderId="0" xfId="57" applyNumberFormat="1" applyFont="1" applyBorder="1" applyAlignment="1">
      <alignment horizontal="right" vertical="center" wrapText="1"/>
    </xf>
    <xf numFmtId="167" fontId="7" fillId="0" borderId="12" xfId="57" applyNumberFormat="1" applyFont="1" applyBorder="1" applyAlignment="1">
      <alignment horizontal="right" vertical="center" wrapText="1"/>
    </xf>
    <xf numFmtId="167" fontId="12" fillId="3" borderId="13" xfId="57" applyNumberFormat="1" applyFont="1" applyFill="1" applyBorder="1" applyAlignment="1">
      <alignment horizontal="right" vertical="center" wrapText="1"/>
    </xf>
    <xf numFmtId="167" fontId="7" fillId="3" borderId="14" xfId="57" applyNumberFormat="1" applyFont="1" applyFill="1" applyBorder="1" applyAlignment="1">
      <alignment horizontal="right" vertical="center" wrapText="1"/>
    </xf>
    <xf numFmtId="167" fontId="7" fillId="3" borderId="15" xfId="57" applyNumberFormat="1" applyFont="1" applyFill="1" applyBorder="1" applyAlignment="1">
      <alignment horizontal="right" vertical="center" wrapText="1"/>
    </xf>
    <xf numFmtId="167" fontId="18" fillId="0" borderId="16" xfId="57" applyNumberFormat="1" applyFont="1" applyBorder="1" applyAlignment="1">
      <alignment horizontal="right"/>
    </xf>
    <xf numFmtId="167" fontId="18" fillId="0" borderId="17" xfId="57" applyNumberFormat="1" applyFont="1" applyBorder="1" applyAlignment="1">
      <alignment horizontal="right"/>
    </xf>
    <xf numFmtId="167" fontId="18" fillId="0" borderId="18" xfId="57" applyNumberFormat="1" applyFont="1" applyBorder="1" applyAlignment="1">
      <alignment horizontal="right"/>
    </xf>
    <xf numFmtId="167" fontId="18" fillId="0" borderId="11" xfId="57" applyNumberFormat="1" applyFont="1" applyBorder="1" applyAlignment="1">
      <alignment horizontal="right"/>
    </xf>
    <xf numFmtId="167" fontId="18" fillId="0" borderId="0" xfId="57" applyNumberFormat="1" applyFont="1" applyBorder="1" applyAlignment="1">
      <alignment horizontal="right"/>
    </xf>
    <xf numFmtId="167" fontId="18" fillId="0" borderId="12" xfId="57" applyNumberFormat="1" applyFont="1" applyBorder="1" applyAlignment="1">
      <alignment horizontal="right"/>
    </xf>
    <xf numFmtId="167" fontId="18" fillId="0" borderId="13" xfId="57" applyNumberFormat="1" applyFont="1" applyBorder="1" applyAlignment="1">
      <alignment horizontal="right"/>
    </xf>
    <xf numFmtId="167" fontId="18" fillId="0" borderId="14" xfId="57" applyNumberFormat="1" applyFont="1" applyBorder="1" applyAlignment="1">
      <alignment horizontal="right"/>
    </xf>
    <xf numFmtId="167" fontId="18" fillId="0" borderId="15" xfId="57" applyNumberFormat="1" applyFont="1" applyBorder="1" applyAlignment="1">
      <alignment horizontal="right"/>
    </xf>
    <xf numFmtId="0" fontId="10" fillId="0" borderId="8" xfId="3" applyFont="1" applyBorder="1" applyAlignment="1">
      <alignment horizontal="left" vertical="center" wrapText="1"/>
    </xf>
    <xf numFmtId="0" fontId="10" fillId="0" borderId="19" xfId="3" applyFont="1" applyBorder="1" applyAlignment="1">
      <alignment horizontal="left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center" vertical="center" wrapText="1"/>
    </xf>
    <xf numFmtId="0" fontId="10" fillId="0" borderId="20" xfId="6" applyFont="1" applyFill="1" applyBorder="1" applyAlignment="1">
      <alignment horizontal="center" vertical="center" wrapText="1"/>
    </xf>
    <xf numFmtId="0" fontId="10" fillId="0" borderId="10" xfId="6" applyFont="1" applyFill="1" applyBorder="1" applyAlignment="1">
      <alignment horizontal="center" vertical="center" wrapText="1"/>
    </xf>
    <xf numFmtId="0" fontId="10" fillId="0" borderId="21" xfId="6" applyFont="1" applyFill="1" applyBorder="1" applyAlignment="1">
      <alignment horizontal="center" vertical="center" wrapText="1"/>
    </xf>
    <xf numFmtId="0" fontId="20" fillId="0" borderId="0" xfId="340" applyFont="1" applyAlignment="1">
      <alignment vertical="center"/>
    </xf>
    <xf numFmtId="0" fontId="18" fillId="0" borderId="0" xfId="340" applyFont="1" applyAlignment="1">
      <alignment vertical="center"/>
    </xf>
    <xf numFmtId="0" fontId="21" fillId="0" borderId="0" xfId="340" applyFont="1" applyAlignment="1">
      <alignment vertical="center"/>
    </xf>
    <xf numFmtId="49" fontId="18" fillId="0" borderId="0" xfId="340" applyNumberFormat="1" applyFont="1" applyAlignment="1">
      <alignment horizontal="left" vertical="center"/>
    </xf>
    <xf numFmtId="0" fontId="23" fillId="0" borderId="0" xfId="341" applyFont="1" applyFill="1"/>
    <xf numFmtId="0" fontId="18" fillId="0" borderId="0" xfId="340" applyFont="1"/>
    <xf numFmtId="0" fontId="24" fillId="0" borderId="20" xfId="2" applyFont="1" applyBorder="1" applyAlignment="1">
      <alignment horizontal="left"/>
    </xf>
    <xf numFmtId="0" fontId="24" fillId="0" borderId="20" xfId="340" applyFont="1" applyBorder="1"/>
    <xf numFmtId="0" fontId="18" fillId="0" borderId="0" xfId="340" applyFont="1" applyAlignment="1">
      <alignment horizontal="center" vertical="center"/>
    </xf>
    <xf numFmtId="0" fontId="17" fillId="4" borderId="0" xfId="340" applyFont="1" applyFill="1" applyAlignment="1">
      <alignment vertical="center"/>
    </xf>
    <xf numFmtId="0" fontId="23" fillId="0" borderId="0" xfId="341" applyFont="1" applyAlignment="1">
      <alignment horizontal="right"/>
    </xf>
    <xf numFmtId="0" fontId="18" fillId="3" borderId="22" xfId="0" applyFont="1" applyFill="1" applyBorder="1" applyAlignment="1">
      <alignment vertical="center"/>
    </xf>
    <xf numFmtId="0" fontId="18" fillId="3" borderId="22" xfId="0" applyNumberFormat="1" applyFont="1" applyFill="1" applyBorder="1" applyAlignment="1">
      <alignment vertical="center"/>
    </xf>
    <xf numFmtId="166" fontId="18" fillId="3" borderId="22" xfId="0" applyNumberFormat="1" applyFont="1" applyFill="1" applyBorder="1" applyAlignment="1">
      <alignment vertical="center"/>
    </xf>
  </cellXfs>
  <cellStyles count="342">
    <cellStyle name="ColumnHeaderNormal" xfId="6" xr:uid="{00000000-0005-0000-0000-000000000000}"/>
    <cellStyle name="Comma" xfId="56" builtinId="3"/>
    <cellStyle name="Comma 10 2" xfId="4" xr:uid="{00000000-0005-0000-0000-000002000000}"/>
    <cellStyle name="Comma 2" xfId="9" xr:uid="{00000000-0005-0000-0000-000003000000}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 2" xfId="1" xr:uid="{00000000-0005-0000-0000-00004C010000}"/>
    <cellStyle name="Hyperlink 3" xfId="341" xr:uid="{91B2BA80-F31C-AC4B-9553-47AF92312483}"/>
    <cellStyle name="Normal" xfId="0" builtinId="0"/>
    <cellStyle name="Normal 16" xfId="3" xr:uid="{00000000-0005-0000-0000-00004E010000}"/>
    <cellStyle name="Normal 2" xfId="340" xr:uid="{7E666D38-C8BD-274F-AB08-93DE69D3DCD7}"/>
    <cellStyle name="Normal 20 2" xfId="2" xr:uid="{00000000-0005-0000-0000-00004F010000}"/>
    <cellStyle name="Per cent" xfId="57" builtinId="5"/>
    <cellStyle name="Percent 13 2" xfId="8" xr:uid="{00000000-0005-0000-0000-000051010000}"/>
    <cellStyle name="Percent 2" xfId="5" xr:uid="{00000000-0005-0000-0000-000052010000}"/>
    <cellStyle name="TextNormal" xfId="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9FFF1C-109F-0344-B494-DD13AD907C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040F-7F67-A44A-857F-72D4B598B93C}">
  <dimension ref="B2:B12"/>
  <sheetViews>
    <sheetView showGridLines="0" tabSelected="1" workbookViewId="0">
      <selection activeCell="B12" sqref="B12"/>
    </sheetView>
  </sheetViews>
  <sheetFormatPr baseColWidth="10" defaultRowHeight="11" x14ac:dyDescent="0.2"/>
  <cols>
    <col min="1" max="1" width="3" style="151" customWidth="1"/>
    <col min="2" max="16384" width="10.83203125" style="151"/>
  </cols>
  <sheetData>
    <row r="2" spans="2:2" ht="20" x14ac:dyDescent="0.2">
      <c r="B2" s="150"/>
    </row>
    <row r="7" spans="2:2" ht="14" x14ac:dyDescent="0.2">
      <c r="B7" s="152" t="s">
        <v>100</v>
      </c>
    </row>
    <row r="11" spans="2:2" x14ac:dyDescent="0.2">
      <c r="B11" s="151" t="s">
        <v>92</v>
      </c>
    </row>
    <row r="12" spans="2:2" x14ac:dyDescent="0.2">
      <c r="B12" s="153" t="s">
        <v>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70DF-48DB-B446-AA5E-5F230273FAD5}">
  <dimension ref="A1:C14"/>
  <sheetViews>
    <sheetView showGridLines="0" zoomScale="85" zoomScaleNormal="85" workbookViewId="0">
      <selection activeCell="C13" sqref="C13"/>
    </sheetView>
  </sheetViews>
  <sheetFormatPr baseColWidth="10" defaultRowHeight="11" x14ac:dyDescent="0.15"/>
  <cols>
    <col min="1" max="1" width="3" style="155" customWidth="1"/>
    <col min="2" max="2" width="14.6640625" style="155" bestFit="1" customWidth="1"/>
    <col min="3" max="16384" width="10.83203125" style="155"/>
  </cols>
  <sheetData>
    <row r="1" spans="1:3" x14ac:dyDescent="0.15">
      <c r="A1" s="154" t="s">
        <v>94</v>
      </c>
    </row>
    <row r="2" spans="1:3" x14ac:dyDescent="0.15">
      <c r="A2" s="155" t="str">
        <f>Cover!$B$7</f>
        <v>Trading multiples analysis and valuation</v>
      </c>
    </row>
    <row r="3" spans="1:3" s="157" customFormat="1" ht="16" x14ac:dyDescent="0.2">
      <c r="A3" s="156" t="str">
        <f ca="1">MID(CELL("filename",A1),FIND("]",CELL("filename",A1))+1,255)</f>
        <v>Index</v>
      </c>
    </row>
    <row r="4" spans="1:3" x14ac:dyDescent="0.15">
      <c r="A4" s="158"/>
    </row>
    <row r="5" spans="1:3" ht="15" customHeight="1" x14ac:dyDescent="0.15">
      <c r="A5" s="158"/>
      <c r="B5" s="159" t="s">
        <v>95</v>
      </c>
      <c r="C5" s="159"/>
    </row>
    <row r="6" spans="1:3" ht="10" customHeight="1" x14ac:dyDescent="0.15"/>
    <row r="7" spans="1:3" ht="10" customHeight="1" x14ac:dyDescent="0.15">
      <c r="B7" s="155" t="s">
        <v>97</v>
      </c>
      <c r="C7" s="160" t="s">
        <v>96</v>
      </c>
    </row>
    <row r="8" spans="1:3" ht="10" customHeight="1" x14ac:dyDescent="0.15">
      <c r="C8" s="160"/>
    </row>
    <row r="9" spans="1:3" ht="10" customHeight="1" x14ac:dyDescent="0.15">
      <c r="B9" s="155" t="s">
        <v>101</v>
      </c>
      <c r="C9" s="160" t="s">
        <v>96</v>
      </c>
    </row>
    <row r="10" spans="1:3" ht="10" customHeight="1" x14ac:dyDescent="0.15">
      <c r="C10" s="160"/>
    </row>
    <row r="11" spans="1:3" ht="10" customHeight="1" x14ac:dyDescent="0.15">
      <c r="B11" s="155" t="s">
        <v>98</v>
      </c>
      <c r="C11" s="160" t="s">
        <v>96</v>
      </c>
    </row>
    <row r="12" spans="1:3" ht="10" customHeight="1" x14ac:dyDescent="0.15">
      <c r="C12" s="160"/>
    </row>
    <row r="13" spans="1:3" ht="10" customHeight="1" x14ac:dyDescent="0.15">
      <c r="B13" s="155" t="s">
        <v>99</v>
      </c>
      <c r="C13" s="160" t="s">
        <v>96</v>
      </c>
    </row>
    <row r="14" spans="1:3" ht="10" customHeight="1" x14ac:dyDescent="0.15"/>
  </sheetData>
  <hyperlinks>
    <hyperlink ref="C9" location="Peers!A1" display="Link" xr:uid="{8F2EBDBC-12CE-0344-BD07-B720A24458DE}"/>
    <hyperlink ref="C7" location="Input!A1" display="Link" xr:uid="{33E4A4A2-0117-8842-838D-073D9CF75192}"/>
    <hyperlink ref="C11" location="Valuation!A1" display="Link" xr:uid="{E5CBA5EF-2B7C-BD40-BAA4-B5DA0551562F}"/>
    <hyperlink ref="A1" location="Index!A1" display="Index" xr:uid="{8408E984-4206-0145-9A57-EA5A47D1D4CA}"/>
    <hyperlink ref="C13" location="Valuation_Minority!A1" display="Link" xr:uid="{28B5EE85-A914-DF47-8823-3215EADA458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showGridLines="0" zoomScale="85" zoomScaleNormal="85" zoomScalePageLayoutView="85" workbookViewId="0"/>
  </sheetViews>
  <sheetFormatPr baseColWidth="10" defaultColWidth="8.83203125" defaultRowHeight="11" x14ac:dyDescent="0.15"/>
  <cols>
    <col min="1" max="1" width="2.1640625" style="26" customWidth="1"/>
    <col min="2" max="2" width="21.33203125" style="26" customWidth="1"/>
    <col min="3" max="14" width="15.1640625" style="26" customWidth="1"/>
    <col min="15" max="15" width="16.6640625" style="26" customWidth="1"/>
    <col min="16" max="17" width="16" style="26" customWidth="1"/>
    <col min="18" max="18" width="17.5" style="26" customWidth="1"/>
    <col min="19" max="20" width="15.33203125" style="26" customWidth="1"/>
    <col min="21" max="21" width="8.83203125" style="26"/>
    <col min="22" max="22" width="9" style="26" bestFit="1" customWidth="1"/>
    <col min="23" max="16384" width="8.83203125" style="26"/>
  </cols>
  <sheetData>
    <row r="1" spans="1:29" s="155" customFormat="1" x14ac:dyDescent="0.15">
      <c r="A1" s="154" t="s">
        <v>94</v>
      </c>
    </row>
    <row r="2" spans="1:29" s="155" customFormat="1" x14ac:dyDescent="0.15">
      <c r="A2" s="155" t="str">
        <f>Cover!$B$7</f>
        <v>Trading multiples analysis and valuation</v>
      </c>
    </row>
    <row r="3" spans="1:29" s="157" customFormat="1" ht="16" x14ac:dyDescent="0.2">
      <c r="A3" s="156" t="str">
        <f ca="1">MID(CELL("filename",A1),FIND("]",CELL("filename",A1))+1,255)</f>
        <v>Input</v>
      </c>
    </row>
    <row r="4" spans="1:29" s="1" customFormat="1" x14ac:dyDescent="0.15">
      <c r="C4" s="2"/>
      <c r="U4" s="3"/>
    </row>
    <row r="5" spans="1:29" s="4" customFormat="1" ht="19.5" customHeight="1" x14ac:dyDescent="0.15">
      <c r="B5" s="21" t="s">
        <v>15</v>
      </c>
      <c r="C5" s="22"/>
      <c r="D5" s="22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x14ac:dyDescent="0.15">
      <c r="B6" s="23"/>
      <c r="C6" s="23"/>
      <c r="D6" s="23"/>
    </row>
    <row r="7" spans="1:29" x14ac:dyDescent="0.15">
      <c r="B7" s="23" t="s">
        <v>102</v>
      </c>
      <c r="C7" s="161" t="s">
        <v>16</v>
      </c>
      <c r="D7" s="24" t="s">
        <v>17</v>
      </c>
    </row>
    <row r="8" spans="1:29" x14ac:dyDescent="0.15">
      <c r="B8" s="23"/>
      <c r="C8" s="23"/>
      <c r="D8" s="23"/>
    </row>
    <row r="9" spans="1:29" x14ac:dyDescent="0.15">
      <c r="B9" s="23" t="s">
        <v>5</v>
      </c>
      <c r="C9" s="161" t="s">
        <v>18</v>
      </c>
      <c r="D9" s="24" t="s">
        <v>17</v>
      </c>
    </row>
    <row r="11" spans="1:29" x14ac:dyDescent="0.15">
      <c r="B11" s="26" t="s">
        <v>25</v>
      </c>
      <c r="C11" s="162" t="s">
        <v>76</v>
      </c>
      <c r="D11" s="24" t="s">
        <v>19</v>
      </c>
    </row>
    <row r="13" spans="1:29" x14ac:dyDescent="0.15">
      <c r="B13" s="23" t="s">
        <v>20</v>
      </c>
      <c r="C13" s="162" t="s">
        <v>56</v>
      </c>
      <c r="D13" s="24" t="s">
        <v>19</v>
      </c>
    </row>
    <row r="15" spans="1:29" x14ac:dyDescent="0.15">
      <c r="B15" s="26" t="s">
        <v>34</v>
      </c>
      <c r="C15" s="162" t="s">
        <v>10</v>
      </c>
      <c r="D15" s="24" t="s">
        <v>19</v>
      </c>
    </row>
    <row r="17" spans="2:4" x14ac:dyDescent="0.15">
      <c r="B17" s="23" t="s">
        <v>27</v>
      </c>
      <c r="C17" s="163">
        <v>0.5</v>
      </c>
      <c r="D17" s="24" t="s">
        <v>17</v>
      </c>
    </row>
    <row r="19" spans="2:4" x14ac:dyDescent="0.15">
      <c r="B19" s="23" t="s">
        <v>28</v>
      </c>
      <c r="C19" s="163">
        <v>0.05</v>
      </c>
      <c r="D19" s="24" t="s">
        <v>17</v>
      </c>
    </row>
    <row r="21" spans="2:4" x14ac:dyDescent="0.15">
      <c r="B21" s="26" t="s">
        <v>39</v>
      </c>
      <c r="C21" s="163">
        <v>-0.25</v>
      </c>
      <c r="D21" s="24" t="s">
        <v>17</v>
      </c>
    </row>
    <row r="23" spans="2:4" x14ac:dyDescent="0.15">
      <c r="B23" s="26" t="s">
        <v>37</v>
      </c>
      <c r="C23" s="163">
        <v>-0.05</v>
      </c>
      <c r="D23" s="24" t="s">
        <v>17</v>
      </c>
    </row>
    <row r="25" spans="2:4" x14ac:dyDescent="0.15">
      <c r="B25" s="26" t="s">
        <v>6</v>
      </c>
      <c r="C25" s="163">
        <v>0.1</v>
      </c>
      <c r="D25" s="24" t="s">
        <v>17</v>
      </c>
    </row>
    <row r="27" spans="2:4" x14ac:dyDescent="0.15">
      <c r="B27" s="26" t="s">
        <v>40</v>
      </c>
      <c r="C27" s="163">
        <v>0.05</v>
      </c>
      <c r="D27" s="24" t="s">
        <v>17</v>
      </c>
    </row>
  </sheetData>
  <phoneticPr fontId="15" type="noConversion"/>
  <hyperlinks>
    <hyperlink ref="A1" location="Index!A1" display="Index" xr:uid="{3F504086-6D9A-934F-8695-A31793D741D1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Peers!$F$7:$Y$7</xm:f>
          </x14:formula1>
          <xm:sqref>C11</xm:sqref>
        </x14:dataValidation>
        <x14:dataValidation type="list" allowBlank="1" showInputMessage="1" showErrorMessage="1" xr:uid="{00000000-0002-0000-0000-000001000000}">
          <x14:formula1>
            <xm:f>Peers!$AL$7:$BE$7</xm:f>
          </x14:formula1>
          <xm:sqref>C13</xm:sqref>
        </x14:dataValidation>
        <x14:dataValidation type="list" allowBlank="1" showInputMessage="1" showErrorMessage="1" xr:uid="{00000000-0002-0000-0000-000002000000}">
          <x14:formula1>
            <xm:f>Peers!$B$20:$B$21</xm:f>
          </x14:formula1>
          <xm:sqref>C15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2"/>
  <sheetViews>
    <sheetView showGridLines="0" zoomScale="85" zoomScaleNormal="85" zoomScalePageLayoutView="85" workbookViewId="0"/>
  </sheetViews>
  <sheetFormatPr baseColWidth="10" defaultColWidth="8.83203125" defaultRowHeight="11" x14ac:dyDescent="0.15"/>
  <cols>
    <col min="1" max="1" width="2.1640625" style="26" customWidth="1"/>
    <col min="2" max="2" width="21.83203125" style="26" customWidth="1"/>
    <col min="3" max="3" width="8.83203125" style="26"/>
    <col min="4" max="4" width="11.1640625" style="26" customWidth="1"/>
    <col min="5" max="5" width="13.5" style="26" customWidth="1"/>
    <col min="6" max="25" width="7.5" style="26" customWidth="1"/>
    <col min="26" max="29" width="8" style="26" customWidth="1"/>
    <col min="30" max="30" width="9" style="26" bestFit="1" customWidth="1"/>
    <col min="31" max="33" width="9" style="26" customWidth="1"/>
    <col min="34" max="34" width="9" style="26" bestFit="1" customWidth="1"/>
    <col min="35" max="37" width="9" style="26" customWidth="1"/>
    <col min="38" max="38" width="9" style="26" bestFit="1" customWidth="1"/>
    <col min="39" max="41" width="9" style="26" customWidth="1"/>
    <col min="42" max="42" width="9" style="26" bestFit="1" customWidth="1"/>
    <col min="43" max="45" width="9" style="26" customWidth="1"/>
    <col min="46" max="46" width="9" style="26" bestFit="1" customWidth="1"/>
    <col min="47" max="49" width="9" style="26" customWidth="1"/>
    <col min="50" max="50" width="9" style="26" bestFit="1" customWidth="1"/>
    <col min="51" max="53" width="9" style="26" customWidth="1"/>
    <col min="54" max="54" width="9" style="26" bestFit="1" customWidth="1"/>
    <col min="55" max="57" width="9" style="26" customWidth="1"/>
    <col min="58" max="16384" width="8.83203125" style="26"/>
  </cols>
  <sheetData>
    <row r="1" spans="1:57" s="155" customFormat="1" x14ac:dyDescent="0.15">
      <c r="A1" s="154" t="s">
        <v>94</v>
      </c>
    </row>
    <row r="2" spans="1:57" s="155" customFormat="1" x14ac:dyDescent="0.15">
      <c r="A2" s="155" t="str">
        <f>Cover!$B$7</f>
        <v>Trading multiples analysis and valuation</v>
      </c>
    </row>
    <row r="3" spans="1:57" s="157" customFormat="1" ht="16" x14ac:dyDescent="0.2">
      <c r="A3" s="156" t="str">
        <f ca="1">MID(CELL("filename",A1),FIND("]",CELL("filename",A1))+1,255)</f>
        <v>Peers</v>
      </c>
    </row>
    <row r="4" spans="1:57" s="1" customFormat="1" x14ac:dyDescent="0.15">
      <c r="C4" s="2"/>
    </row>
    <row r="5" spans="1:57" s="4" customFormat="1" ht="19.5" customHeight="1" x14ac:dyDescent="0.15">
      <c r="B5" s="7" t="s">
        <v>43</v>
      </c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10"/>
    </row>
    <row r="6" spans="1:57" s="16" customFormat="1" ht="22" customHeight="1" collapsed="1" x14ac:dyDescent="0.2">
      <c r="B6" s="142" t="s">
        <v>44</v>
      </c>
      <c r="C6" s="144" t="s">
        <v>0</v>
      </c>
      <c r="D6" s="146" t="str">
        <f>"Market cap ("&amp;Input!$C$9&amp;")"</f>
        <v>Market cap (USDm)</v>
      </c>
      <c r="E6" s="148" t="str">
        <f>"Enterprise Value ("&amp;Input!$C$9&amp;")"</f>
        <v>Enterprise Value (USDm)</v>
      </c>
      <c r="F6" s="112" t="s">
        <v>1</v>
      </c>
      <c r="G6" s="113"/>
      <c r="H6" s="114"/>
      <c r="I6" s="115"/>
      <c r="J6" s="112" t="s">
        <v>2</v>
      </c>
      <c r="K6" s="113"/>
      <c r="L6" s="114"/>
      <c r="M6" s="115"/>
      <c r="N6" s="112" t="s">
        <v>3</v>
      </c>
      <c r="O6" s="113"/>
      <c r="P6" s="114"/>
      <c r="Q6" s="115"/>
      <c r="R6" s="112" t="s">
        <v>51</v>
      </c>
      <c r="S6" s="113"/>
      <c r="T6" s="114"/>
      <c r="U6" s="115"/>
      <c r="V6" s="112" t="s">
        <v>4</v>
      </c>
      <c r="W6" s="113"/>
      <c r="X6" s="114"/>
      <c r="Y6" s="115"/>
      <c r="Z6" s="112" t="s">
        <v>45</v>
      </c>
      <c r="AA6" s="113"/>
      <c r="AB6" s="114"/>
      <c r="AC6" s="115"/>
      <c r="AD6" s="114" t="s">
        <v>49</v>
      </c>
      <c r="AE6" s="113"/>
      <c r="AF6" s="114"/>
      <c r="AG6" s="114"/>
      <c r="AH6" s="112" t="s">
        <v>50</v>
      </c>
      <c r="AI6" s="113"/>
      <c r="AJ6" s="114"/>
      <c r="AK6" s="114"/>
      <c r="AL6" s="112" t="s">
        <v>21</v>
      </c>
      <c r="AM6" s="113"/>
      <c r="AN6" s="114"/>
      <c r="AO6" s="114"/>
      <c r="AP6" s="112" t="s">
        <v>33</v>
      </c>
      <c r="AQ6" s="113"/>
      <c r="AR6" s="114"/>
      <c r="AS6" s="114"/>
      <c r="AT6" s="112" t="s">
        <v>22</v>
      </c>
      <c r="AU6" s="113"/>
      <c r="AV6" s="114"/>
      <c r="AW6" s="114"/>
      <c r="AX6" s="112" t="s">
        <v>23</v>
      </c>
      <c r="AY6" s="113"/>
      <c r="AZ6" s="114"/>
      <c r="BA6" s="114"/>
      <c r="BB6" s="112" t="s">
        <v>24</v>
      </c>
      <c r="BC6" s="113"/>
      <c r="BD6" s="114"/>
      <c r="BE6" s="115"/>
    </row>
    <row r="7" spans="1:57" s="111" customFormat="1" ht="11" customHeight="1" collapsed="1" x14ac:dyDescent="0.2">
      <c r="B7" s="143"/>
      <c r="C7" s="145"/>
      <c r="D7" s="147"/>
      <c r="E7" s="149"/>
      <c r="F7" s="116" t="s">
        <v>72</v>
      </c>
      <c r="G7" s="117" t="s">
        <v>73</v>
      </c>
      <c r="H7" s="117" t="s">
        <v>74</v>
      </c>
      <c r="I7" s="118" t="s">
        <v>75</v>
      </c>
      <c r="J7" s="116" t="s">
        <v>76</v>
      </c>
      <c r="K7" s="117" t="s">
        <v>77</v>
      </c>
      <c r="L7" s="117" t="s">
        <v>78</v>
      </c>
      <c r="M7" s="118" t="s">
        <v>79</v>
      </c>
      <c r="N7" s="116" t="s">
        <v>80</v>
      </c>
      <c r="O7" s="117" t="s">
        <v>81</v>
      </c>
      <c r="P7" s="117" t="s">
        <v>82</v>
      </c>
      <c r="Q7" s="118" t="s">
        <v>83</v>
      </c>
      <c r="R7" s="116" t="s">
        <v>84</v>
      </c>
      <c r="S7" s="117" t="s">
        <v>85</v>
      </c>
      <c r="T7" s="117" t="s">
        <v>86</v>
      </c>
      <c r="U7" s="118" t="s">
        <v>87</v>
      </c>
      <c r="V7" s="116" t="s">
        <v>88</v>
      </c>
      <c r="W7" s="117" t="s">
        <v>89</v>
      </c>
      <c r="X7" s="117" t="s">
        <v>90</v>
      </c>
      <c r="Y7" s="118" t="s">
        <v>91</v>
      </c>
      <c r="Z7" s="116" t="s">
        <v>35</v>
      </c>
      <c r="AA7" s="117" t="s">
        <v>46</v>
      </c>
      <c r="AB7" s="117" t="s">
        <v>47</v>
      </c>
      <c r="AC7" s="118" t="s">
        <v>48</v>
      </c>
      <c r="AD7" s="119" t="s">
        <v>35</v>
      </c>
      <c r="AE7" s="117" t="s">
        <v>46</v>
      </c>
      <c r="AF7" s="117" t="s">
        <v>47</v>
      </c>
      <c r="AG7" s="117" t="s">
        <v>48</v>
      </c>
      <c r="AH7" s="116" t="s">
        <v>35</v>
      </c>
      <c r="AI7" s="117" t="s">
        <v>46</v>
      </c>
      <c r="AJ7" s="117" t="s">
        <v>47</v>
      </c>
      <c r="AK7" s="117" t="s">
        <v>48</v>
      </c>
      <c r="AL7" s="116" t="s">
        <v>52</v>
      </c>
      <c r="AM7" s="117" t="s">
        <v>53</v>
      </c>
      <c r="AN7" s="117" t="s">
        <v>54</v>
      </c>
      <c r="AO7" s="117" t="s">
        <v>55</v>
      </c>
      <c r="AP7" s="116" t="s">
        <v>56</v>
      </c>
      <c r="AQ7" s="117" t="s">
        <v>57</v>
      </c>
      <c r="AR7" s="117" t="s">
        <v>58</v>
      </c>
      <c r="AS7" s="117" t="s">
        <v>59</v>
      </c>
      <c r="AT7" s="116" t="s">
        <v>60</v>
      </c>
      <c r="AU7" s="117" t="s">
        <v>61</v>
      </c>
      <c r="AV7" s="117" t="s">
        <v>62</v>
      </c>
      <c r="AW7" s="117" t="s">
        <v>63</v>
      </c>
      <c r="AX7" s="116" t="s">
        <v>64</v>
      </c>
      <c r="AY7" s="117" t="s">
        <v>65</v>
      </c>
      <c r="AZ7" s="117" t="s">
        <v>66</v>
      </c>
      <c r="BA7" s="117" t="s">
        <v>67</v>
      </c>
      <c r="BB7" s="116" t="s">
        <v>68</v>
      </c>
      <c r="BC7" s="117" t="s">
        <v>69</v>
      </c>
      <c r="BD7" s="117" t="s">
        <v>70</v>
      </c>
      <c r="BE7" s="118" t="s">
        <v>71</v>
      </c>
    </row>
    <row r="8" spans="1:57" s="4" customFormat="1" x14ac:dyDescent="0.15">
      <c r="B8" s="18">
        <v>1</v>
      </c>
      <c r="C8" s="11"/>
      <c r="D8" s="122"/>
      <c r="E8" s="123"/>
      <c r="F8" s="121"/>
      <c r="G8" s="122"/>
      <c r="H8" s="122"/>
      <c r="I8" s="123"/>
      <c r="J8" s="121"/>
      <c r="K8" s="122"/>
      <c r="L8" s="122"/>
      <c r="M8" s="123"/>
      <c r="N8" s="121"/>
      <c r="O8" s="122"/>
      <c r="P8" s="122"/>
      <c r="Q8" s="123"/>
      <c r="R8" s="121"/>
      <c r="S8" s="122"/>
      <c r="T8" s="122"/>
      <c r="U8" s="123"/>
      <c r="V8" s="121"/>
      <c r="W8" s="122"/>
      <c r="X8" s="122"/>
      <c r="Y8" s="123"/>
      <c r="Z8" s="53"/>
      <c r="AA8" s="54" t="e">
        <f t="shared" ref="AA8:AA17" si="0">G8/F8-1</f>
        <v>#DIV/0!</v>
      </c>
      <c r="AB8" s="54" t="e">
        <f t="shared" ref="AB8:AB17" si="1">H8/G8-1</f>
        <v>#DIV/0!</v>
      </c>
      <c r="AC8" s="64" t="e">
        <f t="shared" ref="AC8:AC17" si="2">I8/H8-1</f>
        <v>#DIV/0!</v>
      </c>
      <c r="AD8" s="54" t="e">
        <f t="shared" ref="AD8:AD17" si="3">J8/F8</f>
        <v>#DIV/0!</v>
      </c>
      <c r="AE8" s="78" t="e">
        <f>K8/G8</f>
        <v>#DIV/0!</v>
      </c>
      <c r="AF8" s="54" t="e">
        <f t="shared" ref="AF8:AF17" si="4">L8/H8</f>
        <v>#DIV/0!</v>
      </c>
      <c r="AG8" s="64" t="e">
        <f t="shared" ref="AG8:AG17" si="5">M8/I8</f>
        <v>#DIV/0!</v>
      </c>
      <c r="AH8" s="79" t="e">
        <f>R8/F8</f>
        <v>#DIV/0!</v>
      </c>
      <c r="AI8" s="54" t="e">
        <f t="shared" ref="AI8:AI17" si="6">S8/G8</f>
        <v>#DIV/0!</v>
      </c>
      <c r="AJ8" s="54" t="e">
        <f t="shared" ref="AJ8:AJ17" si="7">T8/H8</f>
        <v>#DIV/0!</v>
      </c>
      <c r="AK8" s="54" t="e">
        <f t="shared" ref="AK8:AK17" si="8">U8/I8</f>
        <v>#DIV/0!</v>
      </c>
      <c r="AL8" s="120" t="e">
        <f>$E8/F8</f>
        <v>#DIV/0!</v>
      </c>
      <c r="AM8" s="67" t="e">
        <f t="shared" ref="AM8:AM17" si="9">$E8/G8</f>
        <v>#DIV/0!</v>
      </c>
      <c r="AN8" s="67" t="e">
        <f t="shared" ref="AN8:AN17" si="10">$E8/H8</f>
        <v>#DIV/0!</v>
      </c>
      <c r="AO8" s="67" t="e">
        <f t="shared" ref="AO8:AO17" si="11">$E8/I8</f>
        <v>#DIV/0!</v>
      </c>
      <c r="AP8" s="120" t="e">
        <f>$E8/J8</f>
        <v>#DIV/0!</v>
      </c>
      <c r="AQ8" s="67" t="e">
        <f t="shared" ref="AQ8:AQ17" si="12">$E8/K8</f>
        <v>#DIV/0!</v>
      </c>
      <c r="AR8" s="67" t="e">
        <f t="shared" ref="AR8:AR17" si="13">$E8/L8</f>
        <v>#DIV/0!</v>
      </c>
      <c r="AS8" s="67" t="e">
        <f t="shared" ref="AS8:AS17" si="14">$E8/M8</f>
        <v>#DIV/0!</v>
      </c>
      <c r="AT8" s="120" t="e">
        <f>$E8/N8</f>
        <v>#DIV/0!</v>
      </c>
      <c r="AU8" s="67" t="e">
        <f t="shared" ref="AU8:AU17" si="15">$E8/O8</f>
        <v>#DIV/0!</v>
      </c>
      <c r="AV8" s="67" t="e">
        <f t="shared" ref="AV8:AV17" si="16">$E8/P8</f>
        <v>#DIV/0!</v>
      </c>
      <c r="AW8" s="67" t="e">
        <f t="shared" ref="AW8:AW17" si="17">$E8/Q8</f>
        <v>#DIV/0!</v>
      </c>
      <c r="AX8" s="120" t="e">
        <f>$D8/R8</f>
        <v>#DIV/0!</v>
      </c>
      <c r="AY8" s="67" t="e">
        <f t="shared" ref="AY8:AY17" si="18">$D8/S8</f>
        <v>#DIV/0!</v>
      </c>
      <c r="AZ8" s="67" t="e">
        <f t="shared" ref="AZ8:AZ17" si="19">$D8/T8</f>
        <v>#DIV/0!</v>
      </c>
      <c r="BA8" s="67" t="e">
        <f t="shared" ref="BA8:BA17" si="20">$D8/U8</f>
        <v>#DIV/0!</v>
      </c>
      <c r="BB8" s="120" t="e">
        <f>$D8/V8</f>
        <v>#DIV/0!</v>
      </c>
      <c r="BC8" s="67" t="e">
        <f t="shared" ref="BC8:BC17" si="21">$D8/W8</f>
        <v>#DIV/0!</v>
      </c>
      <c r="BD8" s="67" t="e">
        <f t="shared" ref="BD8:BD17" si="22">$D8/X8</f>
        <v>#DIV/0!</v>
      </c>
      <c r="BE8" s="68" t="e">
        <f t="shared" ref="BE8:BE17" si="23">$D8/Y8</f>
        <v>#DIV/0!</v>
      </c>
    </row>
    <row r="9" spans="1:57" s="4" customFormat="1" x14ac:dyDescent="0.15">
      <c r="A9" s="5"/>
      <c r="B9" s="51">
        <f>B8+1</f>
        <v>2</v>
      </c>
      <c r="C9" s="13"/>
      <c r="D9" s="125"/>
      <c r="E9" s="126"/>
      <c r="F9" s="124"/>
      <c r="G9" s="125"/>
      <c r="H9" s="125"/>
      <c r="I9" s="126"/>
      <c r="J9" s="124"/>
      <c r="K9" s="125"/>
      <c r="L9" s="125"/>
      <c r="M9" s="126"/>
      <c r="N9" s="124"/>
      <c r="O9" s="125"/>
      <c r="P9" s="125"/>
      <c r="Q9" s="126"/>
      <c r="R9" s="124"/>
      <c r="S9" s="125"/>
      <c r="T9" s="125"/>
      <c r="U9" s="126"/>
      <c r="V9" s="124"/>
      <c r="W9" s="125"/>
      <c r="X9" s="125"/>
      <c r="Y9" s="126"/>
      <c r="Z9" s="55"/>
      <c r="AA9" s="56" t="e">
        <f t="shared" si="0"/>
        <v>#DIV/0!</v>
      </c>
      <c r="AB9" s="56" t="e">
        <f t="shared" si="1"/>
        <v>#DIV/0!</v>
      </c>
      <c r="AC9" s="65" t="e">
        <f t="shared" si="2"/>
        <v>#DIV/0!</v>
      </c>
      <c r="AD9" s="56" t="e">
        <f t="shared" si="3"/>
        <v>#DIV/0!</v>
      </c>
      <c r="AE9" s="56" t="e">
        <f t="shared" ref="AE9:AE17" si="24">K9/G9</f>
        <v>#DIV/0!</v>
      </c>
      <c r="AF9" s="56" t="e">
        <f t="shared" si="4"/>
        <v>#DIV/0!</v>
      </c>
      <c r="AG9" s="65" t="e">
        <f t="shared" si="5"/>
        <v>#DIV/0!</v>
      </c>
      <c r="AH9" s="57" t="e">
        <f t="shared" ref="AH9:AH17" si="25">R9/F9</f>
        <v>#DIV/0!</v>
      </c>
      <c r="AI9" s="56" t="e">
        <f t="shared" si="6"/>
        <v>#DIV/0!</v>
      </c>
      <c r="AJ9" s="56" t="e">
        <f t="shared" si="7"/>
        <v>#DIV/0!</v>
      </c>
      <c r="AK9" s="56" t="e">
        <f t="shared" si="8"/>
        <v>#DIV/0!</v>
      </c>
      <c r="AL9" s="69" t="e">
        <f t="shared" ref="AL9:AL17" si="26">$E9/F9</f>
        <v>#DIV/0!</v>
      </c>
      <c r="AM9" s="70" t="e">
        <f t="shared" si="9"/>
        <v>#DIV/0!</v>
      </c>
      <c r="AN9" s="70" t="e">
        <f t="shared" si="10"/>
        <v>#DIV/0!</v>
      </c>
      <c r="AO9" s="70" t="e">
        <f t="shared" si="11"/>
        <v>#DIV/0!</v>
      </c>
      <c r="AP9" s="69" t="e">
        <f t="shared" ref="AP9:AP17" si="27">$E9/J9</f>
        <v>#DIV/0!</v>
      </c>
      <c r="AQ9" s="70" t="e">
        <f t="shared" si="12"/>
        <v>#DIV/0!</v>
      </c>
      <c r="AR9" s="70" t="e">
        <f t="shared" si="13"/>
        <v>#DIV/0!</v>
      </c>
      <c r="AS9" s="70" t="e">
        <f t="shared" si="14"/>
        <v>#DIV/0!</v>
      </c>
      <c r="AT9" s="69" t="e">
        <f t="shared" ref="AT9:AT17" si="28">$E9/N9</f>
        <v>#DIV/0!</v>
      </c>
      <c r="AU9" s="70" t="e">
        <f t="shared" si="15"/>
        <v>#DIV/0!</v>
      </c>
      <c r="AV9" s="70" t="e">
        <f t="shared" si="16"/>
        <v>#DIV/0!</v>
      </c>
      <c r="AW9" s="70" t="e">
        <f t="shared" si="17"/>
        <v>#DIV/0!</v>
      </c>
      <c r="AX9" s="69" t="e">
        <f t="shared" ref="AX9:AX17" si="29">$D9/R9</f>
        <v>#DIV/0!</v>
      </c>
      <c r="AY9" s="70" t="e">
        <f t="shared" si="18"/>
        <v>#DIV/0!</v>
      </c>
      <c r="AZ9" s="70" t="e">
        <f t="shared" si="19"/>
        <v>#DIV/0!</v>
      </c>
      <c r="BA9" s="70" t="e">
        <f t="shared" si="20"/>
        <v>#DIV/0!</v>
      </c>
      <c r="BB9" s="69" t="e">
        <f t="shared" ref="BB9:BB17" si="30">$D9/V9</f>
        <v>#DIV/0!</v>
      </c>
      <c r="BC9" s="70" t="e">
        <f t="shared" si="21"/>
        <v>#DIV/0!</v>
      </c>
      <c r="BD9" s="70" t="e">
        <f t="shared" si="22"/>
        <v>#DIV/0!</v>
      </c>
      <c r="BE9" s="71" t="e">
        <f t="shared" si="23"/>
        <v>#DIV/0!</v>
      </c>
    </row>
    <row r="10" spans="1:57" s="4" customFormat="1" x14ac:dyDescent="0.15">
      <c r="A10" s="5"/>
      <c r="B10" s="44">
        <f t="shared" ref="B10:B17" si="31">B9+1</f>
        <v>3</v>
      </c>
      <c r="C10" s="14"/>
      <c r="D10" s="128"/>
      <c r="E10" s="129"/>
      <c r="F10" s="127"/>
      <c r="G10" s="128"/>
      <c r="H10" s="128"/>
      <c r="I10" s="129"/>
      <c r="J10" s="127"/>
      <c r="K10" s="128"/>
      <c r="L10" s="128"/>
      <c r="M10" s="129"/>
      <c r="N10" s="127"/>
      <c r="O10" s="128"/>
      <c r="P10" s="128"/>
      <c r="Q10" s="129"/>
      <c r="R10" s="127"/>
      <c r="S10" s="128"/>
      <c r="T10" s="128"/>
      <c r="U10" s="129"/>
      <c r="V10" s="127"/>
      <c r="W10" s="128"/>
      <c r="X10" s="128"/>
      <c r="Y10" s="129"/>
      <c r="Z10" s="58"/>
      <c r="AA10" s="59" t="e">
        <f t="shared" si="0"/>
        <v>#DIV/0!</v>
      </c>
      <c r="AB10" s="59" t="e">
        <f t="shared" si="1"/>
        <v>#DIV/0!</v>
      </c>
      <c r="AC10" s="47" t="e">
        <f t="shared" si="2"/>
        <v>#DIV/0!</v>
      </c>
      <c r="AD10" s="59" t="e">
        <f t="shared" si="3"/>
        <v>#DIV/0!</v>
      </c>
      <c r="AE10" s="59" t="e">
        <f t="shared" si="24"/>
        <v>#DIV/0!</v>
      </c>
      <c r="AF10" s="59" t="e">
        <f t="shared" si="4"/>
        <v>#DIV/0!</v>
      </c>
      <c r="AG10" s="47" t="e">
        <f t="shared" si="5"/>
        <v>#DIV/0!</v>
      </c>
      <c r="AH10" s="60" t="e">
        <f t="shared" si="25"/>
        <v>#DIV/0!</v>
      </c>
      <c r="AI10" s="59" t="e">
        <f t="shared" si="6"/>
        <v>#DIV/0!</v>
      </c>
      <c r="AJ10" s="59" t="e">
        <f t="shared" si="7"/>
        <v>#DIV/0!</v>
      </c>
      <c r="AK10" s="59" t="e">
        <f t="shared" si="8"/>
        <v>#DIV/0!</v>
      </c>
      <c r="AL10" s="72" t="e">
        <f t="shared" si="26"/>
        <v>#DIV/0!</v>
      </c>
      <c r="AM10" s="73" t="e">
        <f t="shared" si="9"/>
        <v>#DIV/0!</v>
      </c>
      <c r="AN10" s="73" t="e">
        <f t="shared" si="10"/>
        <v>#DIV/0!</v>
      </c>
      <c r="AO10" s="73" t="e">
        <f t="shared" si="11"/>
        <v>#DIV/0!</v>
      </c>
      <c r="AP10" s="72" t="e">
        <f t="shared" si="27"/>
        <v>#DIV/0!</v>
      </c>
      <c r="AQ10" s="73" t="e">
        <f t="shared" si="12"/>
        <v>#DIV/0!</v>
      </c>
      <c r="AR10" s="73" t="e">
        <f t="shared" si="13"/>
        <v>#DIV/0!</v>
      </c>
      <c r="AS10" s="73" t="e">
        <f t="shared" si="14"/>
        <v>#DIV/0!</v>
      </c>
      <c r="AT10" s="72" t="e">
        <f t="shared" si="28"/>
        <v>#DIV/0!</v>
      </c>
      <c r="AU10" s="73" t="e">
        <f t="shared" si="15"/>
        <v>#DIV/0!</v>
      </c>
      <c r="AV10" s="73" t="e">
        <f t="shared" si="16"/>
        <v>#DIV/0!</v>
      </c>
      <c r="AW10" s="73" t="e">
        <f t="shared" si="17"/>
        <v>#DIV/0!</v>
      </c>
      <c r="AX10" s="72" t="e">
        <f t="shared" si="29"/>
        <v>#DIV/0!</v>
      </c>
      <c r="AY10" s="73" t="e">
        <f t="shared" si="18"/>
        <v>#DIV/0!</v>
      </c>
      <c r="AZ10" s="73" t="e">
        <f t="shared" si="19"/>
        <v>#DIV/0!</v>
      </c>
      <c r="BA10" s="73" t="e">
        <f t="shared" si="20"/>
        <v>#DIV/0!</v>
      </c>
      <c r="BB10" s="72" t="e">
        <f t="shared" si="30"/>
        <v>#DIV/0!</v>
      </c>
      <c r="BC10" s="73" t="e">
        <f t="shared" si="21"/>
        <v>#DIV/0!</v>
      </c>
      <c r="BD10" s="73" t="e">
        <f t="shared" si="22"/>
        <v>#DIV/0!</v>
      </c>
      <c r="BE10" s="74" t="e">
        <f t="shared" si="23"/>
        <v>#DIV/0!</v>
      </c>
    </row>
    <row r="11" spans="1:57" s="4" customFormat="1" x14ac:dyDescent="0.15">
      <c r="A11" s="5"/>
      <c r="B11" s="51">
        <f t="shared" si="31"/>
        <v>4</v>
      </c>
      <c r="C11" s="13"/>
      <c r="D11" s="125"/>
      <c r="E11" s="126"/>
      <c r="F11" s="124"/>
      <c r="G11" s="125"/>
      <c r="H11" s="125"/>
      <c r="I11" s="126"/>
      <c r="J11" s="124"/>
      <c r="K11" s="125"/>
      <c r="L11" s="125"/>
      <c r="M11" s="126"/>
      <c r="N11" s="124"/>
      <c r="O11" s="125"/>
      <c r="P11" s="125"/>
      <c r="Q11" s="126"/>
      <c r="R11" s="124"/>
      <c r="S11" s="125"/>
      <c r="T11" s="125"/>
      <c r="U11" s="126"/>
      <c r="V11" s="124"/>
      <c r="W11" s="125"/>
      <c r="X11" s="125"/>
      <c r="Y11" s="126"/>
      <c r="Z11" s="55"/>
      <c r="AA11" s="56" t="e">
        <f t="shared" si="0"/>
        <v>#DIV/0!</v>
      </c>
      <c r="AB11" s="56" t="e">
        <f t="shared" si="1"/>
        <v>#DIV/0!</v>
      </c>
      <c r="AC11" s="65" t="e">
        <f t="shared" si="2"/>
        <v>#DIV/0!</v>
      </c>
      <c r="AD11" s="56" t="e">
        <f t="shared" si="3"/>
        <v>#DIV/0!</v>
      </c>
      <c r="AE11" s="56" t="e">
        <f t="shared" si="24"/>
        <v>#DIV/0!</v>
      </c>
      <c r="AF11" s="56" t="e">
        <f t="shared" si="4"/>
        <v>#DIV/0!</v>
      </c>
      <c r="AG11" s="65" t="e">
        <f t="shared" si="5"/>
        <v>#DIV/0!</v>
      </c>
      <c r="AH11" s="57" t="e">
        <f t="shared" si="25"/>
        <v>#DIV/0!</v>
      </c>
      <c r="AI11" s="56" t="e">
        <f t="shared" si="6"/>
        <v>#DIV/0!</v>
      </c>
      <c r="AJ11" s="56" t="e">
        <f t="shared" si="7"/>
        <v>#DIV/0!</v>
      </c>
      <c r="AK11" s="56" t="e">
        <f t="shared" si="8"/>
        <v>#DIV/0!</v>
      </c>
      <c r="AL11" s="69" t="e">
        <f t="shared" si="26"/>
        <v>#DIV/0!</v>
      </c>
      <c r="AM11" s="70" t="e">
        <f t="shared" si="9"/>
        <v>#DIV/0!</v>
      </c>
      <c r="AN11" s="70" t="e">
        <f t="shared" si="10"/>
        <v>#DIV/0!</v>
      </c>
      <c r="AO11" s="70" t="e">
        <f t="shared" si="11"/>
        <v>#DIV/0!</v>
      </c>
      <c r="AP11" s="69" t="e">
        <f t="shared" si="27"/>
        <v>#DIV/0!</v>
      </c>
      <c r="AQ11" s="70" t="e">
        <f t="shared" si="12"/>
        <v>#DIV/0!</v>
      </c>
      <c r="AR11" s="70" t="e">
        <f t="shared" si="13"/>
        <v>#DIV/0!</v>
      </c>
      <c r="AS11" s="70" t="e">
        <f t="shared" si="14"/>
        <v>#DIV/0!</v>
      </c>
      <c r="AT11" s="69" t="e">
        <f t="shared" si="28"/>
        <v>#DIV/0!</v>
      </c>
      <c r="AU11" s="70" t="e">
        <f t="shared" si="15"/>
        <v>#DIV/0!</v>
      </c>
      <c r="AV11" s="70" t="e">
        <f t="shared" si="16"/>
        <v>#DIV/0!</v>
      </c>
      <c r="AW11" s="70" t="e">
        <f t="shared" si="17"/>
        <v>#DIV/0!</v>
      </c>
      <c r="AX11" s="69" t="e">
        <f t="shared" si="29"/>
        <v>#DIV/0!</v>
      </c>
      <c r="AY11" s="70" t="e">
        <f t="shared" si="18"/>
        <v>#DIV/0!</v>
      </c>
      <c r="AZ11" s="70" t="e">
        <f t="shared" si="19"/>
        <v>#DIV/0!</v>
      </c>
      <c r="BA11" s="70" t="e">
        <f t="shared" si="20"/>
        <v>#DIV/0!</v>
      </c>
      <c r="BB11" s="69" t="e">
        <f t="shared" si="30"/>
        <v>#DIV/0!</v>
      </c>
      <c r="BC11" s="70" t="e">
        <f t="shared" si="21"/>
        <v>#DIV/0!</v>
      </c>
      <c r="BD11" s="70" t="e">
        <f t="shared" si="22"/>
        <v>#DIV/0!</v>
      </c>
      <c r="BE11" s="71" t="e">
        <f t="shared" si="23"/>
        <v>#DIV/0!</v>
      </c>
    </row>
    <row r="12" spans="1:57" s="4" customFormat="1" x14ac:dyDescent="0.15">
      <c r="A12" s="5"/>
      <c r="B12" s="44">
        <f t="shared" si="31"/>
        <v>5</v>
      </c>
      <c r="C12" s="14"/>
      <c r="D12" s="128"/>
      <c r="E12" s="129"/>
      <c r="F12" s="127"/>
      <c r="G12" s="128"/>
      <c r="H12" s="128"/>
      <c r="I12" s="129"/>
      <c r="J12" s="127"/>
      <c r="K12" s="128"/>
      <c r="L12" s="128"/>
      <c r="M12" s="129"/>
      <c r="N12" s="127"/>
      <c r="O12" s="128"/>
      <c r="P12" s="128"/>
      <c r="Q12" s="129"/>
      <c r="R12" s="127"/>
      <c r="S12" s="128"/>
      <c r="T12" s="128"/>
      <c r="U12" s="129"/>
      <c r="V12" s="127"/>
      <c r="W12" s="128"/>
      <c r="X12" s="128"/>
      <c r="Y12" s="129"/>
      <c r="Z12" s="58"/>
      <c r="AA12" s="59" t="e">
        <f t="shared" si="0"/>
        <v>#DIV/0!</v>
      </c>
      <c r="AB12" s="59" t="e">
        <f t="shared" si="1"/>
        <v>#DIV/0!</v>
      </c>
      <c r="AC12" s="47" t="e">
        <f t="shared" si="2"/>
        <v>#DIV/0!</v>
      </c>
      <c r="AD12" s="59" t="e">
        <f t="shared" si="3"/>
        <v>#DIV/0!</v>
      </c>
      <c r="AE12" s="59" t="e">
        <f t="shared" si="24"/>
        <v>#DIV/0!</v>
      </c>
      <c r="AF12" s="59" t="e">
        <f t="shared" si="4"/>
        <v>#DIV/0!</v>
      </c>
      <c r="AG12" s="47" t="e">
        <f t="shared" si="5"/>
        <v>#DIV/0!</v>
      </c>
      <c r="AH12" s="60" t="e">
        <f t="shared" si="25"/>
        <v>#DIV/0!</v>
      </c>
      <c r="AI12" s="59" t="e">
        <f t="shared" si="6"/>
        <v>#DIV/0!</v>
      </c>
      <c r="AJ12" s="59" t="e">
        <f t="shared" si="7"/>
        <v>#DIV/0!</v>
      </c>
      <c r="AK12" s="59" t="e">
        <f t="shared" si="8"/>
        <v>#DIV/0!</v>
      </c>
      <c r="AL12" s="72" t="e">
        <f t="shared" si="26"/>
        <v>#DIV/0!</v>
      </c>
      <c r="AM12" s="73" t="e">
        <f t="shared" si="9"/>
        <v>#DIV/0!</v>
      </c>
      <c r="AN12" s="73" t="e">
        <f t="shared" si="10"/>
        <v>#DIV/0!</v>
      </c>
      <c r="AO12" s="73" t="e">
        <f t="shared" si="11"/>
        <v>#DIV/0!</v>
      </c>
      <c r="AP12" s="72" t="e">
        <f t="shared" si="27"/>
        <v>#DIV/0!</v>
      </c>
      <c r="AQ12" s="73" t="e">
        <f t="shared" si="12"/>
        <v>#DIV/0!</v>
      </c>
      <c r="AR12" s="73" t="e">
        <f t="shared" si="13"/>
        <v>#DIV/0!</v>
      </c>
      <c r="AS12" s="73" t="e">
        <f t="shared" si="14"/>
        <v>#DIV/0!</v>
      </c>
      <c r="AT12" s="72" t="e">
        <f t="shared" si="28"/>
        <v>#DIV/0!</v>
      </c>
      <c r="AU12" s="73" t="e">
        <f t="shared" si="15"/>
        <v>#DIV/0!</v>
      </c>
      <c r="AV12" s="73" t="e">
        <f t="shared" si="16"/>
        <v>#DIV/0!</v>
      </c>
      <c r="AW12" s="73" t="e">
        <f t="shared" si="17"/>
        <v>#DIV/0!</v>
      </c>
      <c r="AX12" s="72" t="e">
        <f t="shared" si="29"/>
        <v>#DIV/0!</v>
      </c>
      <c r="AY12" s="73" t="e">
        <f t="shared" si="18"/>
        <v>#DIV/0!</v>
      </c>
      <c r="AZ12" s="73" t="e">
        <f t="shared" si="19"/>
        <v>#DIV/0!</v>
      </c>
      <c r="BA12" s="73" t="e">
        <f t="shared" si="20"/>
        <v>#DIV/0!</v>
      </c>
      <c r="BB12" s="72" t="e">
        <f t="shared" si="30"/>
        <v>#DIV/0!</v>
      </c>
      <c r="BC12" s="73" t="e">
        <f t="shared" si="21"/>
        <v>#DIV/0!</v>
      </c>
      <c r="BD12" s="73" t="e">
        <f t="shared" si="22"/>
        <v>#DIV/0!</v>
      </c>
      <c r="BE12" s="74" t="e">
        <f t="shared" si="23"/>
        <v>#DIV/0!</v>
      </c>
    </row>
    <row r="13" spans="1:57" s="4" customFormat="1" x14ac:dyDescent="0.15">
      <c r="A13" s="5"/>
      <c r="B13" s="51">
        <f t="shared" si="31"/>
        <v>6</v>
      </c>
      <c r="C13" s="13"/>
      <c r="D13" s="125"/>
      <c r="E13" s="126"/>
      <c r="F13" s="124"/>
      <c r="G13" s="125"/>
      <c r="H13" s="125"/>
      <c r="I13" s="126"/>
      <c r="J13" s="124"/>
      <c r="K13" s="125"/>
      <c r="L13" s="125"/>
      <c r="M13" s="126"/>
      <c r="N13" s="124"/>
      <c r="O13" s="125"/>
      <c r="P13" s="125"/>
      <c r="Q13" s="126"/>
      <c r="R13" s="124"/>
      <c r="S13" s="125"/>
      <c r="T13" s="125"/>
      <c r="U13" s="126"/>
      <c r="V13" s="124"/>
      <c r="W13" s="125"/>
      <c r="X13" s="125"/>
      <c r="Y13" s="126"/>
      <c r="Z13" s="55"/>
      <c r="AA13" s="56" t="e">
        <f t="shared" si="0"/>
        <v>#DIV/0!</v>
      </c>
      <c r="AB13" s="56" t="e">
        <f t="shared" si="1"/>
        <v>#DIV/0!</v>
      </c>
      <c r="AC13" s="65" t="e">
        <f t="shared" si="2"/>
        <v>#DIV/0!</v>
      </c>
      <c r="AD13" s="56" t="e">
        <f t="shared" si="3"/>
        <v>#DIV/0!</v>
      </c>
      <c r="AE13" s="56" t="e">
        <f t="shared" si="24"/>
        <v>#DIV/0!</v>
      </c>
      <c r="AF13" s="56" t="e">
        <f t="shared" si="4"/>
        <v>#DIV/0!</v>
      </c>
      <c r="AG13" s="65" t="e">
        <f t="shared" si="5"/>
        <v>#DIV/0!</v>
      </c>
      <c r="AH13" s="57" t="e">
        <f t="shared" si="25"/>
        <v>#DIV/0!</v>
      </c>
      <c r="AI13" s="56" t="e">
        <f t="shared" si="6"/>
        <v>#DIV/0!</v>
      </c>
      <c r="AJ13" s="56" t="e">
        <f t="shared" si="7"/>
        <v>#DIV/0!</v>
      </c>
      <c r="AK13" s="56" t="e">
        <f t="shared" si="8"/>
        <v>#DIV/0!</v>
      </c>
      <c r="AL13" s="69" t="e">
        <f t="shared" si="26"/>
        <v>#DIV/0!</v>
      </c>
      <c r="AM13" s="70" t="e">
        <f t="shared" si="9"/>
        <v>#DIV/0!</v>
      </c>
      <c r="AN13" s="70" t="e">
        <f t="shared" si="10"/>
        <v>#DIV/0!</v>
      </c>
      <c r="AO13" s="70" t="e">
        <f t="shared" si="11"/>
        <v>#DIV/0!</v>
      </c>
      <c r="AP13" s="69" t="e">
        <f t="shared" si="27"/>
        <v>#DIV/0!</v>
      </c>
      <c r="AQ13" s="70" t="e">
        <f t="shared" si="12"/>
        <v>#DIV/0!</v>
      </c>
      <c r="AR13" s="70" t="e">
        <f t="shared" si="13"/>
        <v>#DIV/0!</v>
      </c>
      <c r="AS13" s="70" t="e">
        <f t="shared" si="14"/>
        <v>#DIV/0!</v>
      </c>
      <c r="AT13" s="69" t="e">
        <f t="shared" si="28"/>
        <v>#DIV/0!</v>
      </c>
      <c r="AU13" s="70" t="e">
        <f t="shared" si="15"/>
        <v>#DIV/0!</v>
      </c>
      <c r="AV13" s="70" t="e">
        <f t="shared" si="16"/>
        <v>#DIV/0!</v>
      </c>
      <c r="AW13" s="70" t="e">
        <f t="shared" si="17"/>
        <v>#DIV/0!</v>
      </c>
      <c r="AX13" s="69" t="e">
        <f t="shared" si="29"/>
        <v>#DIV/0!</v>
      </c>
      <c r="AY13" s="70" t="e">
        <f t="shared" si="18"/>
        <v>#DIV/0!</v>
      </c>
      <c r="AZ13" s="70" t="e">
        <f t="shared" si="19"/>
        <v>#DIV/0!</v>
      </c>
      <c r="BA13" s="70" t="e">
        <f t="shared" si="20"/>
        <v>#DIV/0!</v>
      </c>
      <c r="BB13" s="69" t="e">
        <f t="shared" si="30"/>
        <v>#DIV/0!</v>
      </c>
      <c r="BC13" s="70" t="e">
        <f t="shared" si="21"/>
        <v>#DIV/0!</v>
      </c>
      <c r="BD13" s="70" t="e">
        <f t="shared" si="22"/>
        <v>#DIV/0!</v>
      </c>
      <c r="BE13" s="71" t="e">
        <f t="shared" si="23"/>
        <v>#DIV/0!</v>
      </c>
    </row>
    <row r="14" spans="1:57" s="4" customFormat="1" x14ac:dyDescent="0.15">
      <c r="A14" s="5"/>
      <c r="B14" s="44">
        <f t="shared" si="31"/>
        <v>7</v>
      </c>
      <c r="C14" s="14"/>
      <c r="D14" s="128"/>
      <c r="E14" s="129"/>
      <c r="F14" s="127"/>
      <c r="G14" s="128"/>
      <c r="H14" s="128"/>
      <c r="I14" s="129"/>
      <c r="J14" s="127"/>
      <c r="K14" s="128"/>
      <c r="L14" s="128"/>
      <c r="M14" s="129"/>
      <c r="N14" s="127"/>
      <c r="O14" s="128"/>
      <c r="P14" s="128"/>
      <c r="Q14" s="129"/>
      <c r="R14" s="127"/>
      <c r="S14" s="128"/>
      <c r="T14" s="128"/>
      <c r="U14" s="129"/>
      <c r="V14" s="127"/>
      <c r="W14" s="128"/>
      <c r="X14" s="128"/>
      <c r="Y14" s="129"/>
      <c r="Z14" s="58"/>
      <c r="AA14" s="59" t="e">
        <f t="shared" si="0"/>
        <v>#DIV/0!</v>
      </c>
      <c r="AB14" s="59" t="e">
        <f t="shared" si="1"/>
        <v>#DIV/0!</v>
      </c>
      <c r="AC14" s="47" t="e">
        <f t="shared" si="2"/>
        <v>#DIV/0!</v>
      </c>
      <c r="AD14" s="59" t="e">
        <f t="shared" si="3"/>
        <v>#DIV/0!</v>
      </c>
      <c r="AE14" s="59" t="e">
        <f t="shared" si="24"/>
        <v>#DIV/0!</v>
      </c>
      <c r="AF14" s="59" t="e">
        <f t="shared" si="4"/>
        <v>#DIV/0!</v>
      </c>
      <c r="AG14" s="47" t="e">
        <f t="shared" si="5"/>
        <v>#DIV/0!</v>
      </c>
      <c r="AH14" s="60" t="e">
        <f t="shared" si="25"/>
        <v>#DIV/0!</v>
      </c>
      <c r="AI14" s="59" t="e">
        <f t="shared" si="6"/>
        <v>#DIV/0!</v>
      </c>
      <c r="AJ14" s="59" t="e">
        <f t="shared" si="7"/>
        <v>#DIV/0!</v>
      </c>
      <c r="AK14" s="59" t="e">
        <f t="shared" si="8"/>
        <v>#DIV/0!</v>
      </c>
      <c r="AL14" s="72" t="e">
        <f t="shared" si="26"/>
        <v>#DIV/0!</v>
      </c>
      <c r="AM14" s="73" t="e">
        <f t="shared" si="9"/>
        <v>#DIV/0!</v>
      </c>
      <c r="AN14" s="73" t="e">
        <f t="shared" si="10"/>
        <v>#DIV/0!</v>
      </c>
      <c r="AO14" s="73" t="e">
        <f t="shared" si="11"/>
        <v>#DIV/0!</v>
      </c>
      <c r="AP14" s="72" t="e">
        <f t="shared" si="27"/>
        <v>#DIV/0!</v>
      </c>
      <c r="AQ14" s="73" t="e">
        <f t="shared" si="12"/>
        <v>#DIV/0!</v>
      </c>
      <c r="AR14" s="73" t="e">
        <f t="shared" si="13"/>
        <v>#DIV/0!</v>
      </c>
      <c r="AS14" s="73" t="e">
        <f t="shared" si="14"/>
        <v>#DIV/0!</v>
      </c>
      <c r="AT14" s="72" t="e">
        <f t="shared" si="28"/>
        <v>#DIV/0!</v>
      </c>
      <c r="AU14" s="73" t="e">
        <f t="shared" si="15"/>
        <v>#DIV/0!</v>
      </c>
      <c r="AV14" s="73" t="e">
        <f t="shared" si="16"/>
        <v>#DIV/0!</v>
      </c>
      <c r="AW14" s="73" t="e">
        <f t="shared" si="17"/>
        <v>#DIV/0!</v>
      </c>
      <c r="AX14" s="72" t="e">
        <f t="shared" si="29"/>
        <v>#DIV/0!</v>
      </c>
      <c r="AY14" s="73" t="e">
        <f t="shared" si="18"/>
        <v>#DIV/0!</v>
      </c>
      <c r="AZ14" s="73" t="e">
        <f t="shared" si="19"/>
        <v>#DIV/0!</v>
      </c>
      <c r="BA14" s="73" t="e">
        <f t="shared" si="20"/>
        <v>#DIV/0!</v>
      </c>
      <c r="BB14" s="72" t="e">
        <f t="shared" si="30"/>
        <v>#DIV/0!</v>
      </c>
      <c r="BC14" s="73" t="e">
        <f t="shared" si="21"/>
        <v>#DIV/0!</v>
      </c>
      <c r="BD14" s="73" t="e">
        <f t="shared" si="22"/>
        <v>#DIV/0!</v>
      </c>
      <c r="BE14" s="74" t="e">
        <f t="shared" si="23"/>
        <v>#DIV/0!</v>
      </c>
    </row>
    <row r="15" spans="1:57" s="4" customFormat="1" x14ac:dyDescent="0.15">
      <c r="A15" s="5"/>
      <c r="B15" s="51">
        <f t="shared" si="31"/>
        <v>8</v>
      </c>
      <c r="C15" s="13"/>
      <c r="D15" s="125"/>
      <c r="E15" s="126"/>
      <c r="F15" s="124"/>
      <c r="G15" s="125"/>
      <c r="H15" s="125"/>
      <c r="I15" s="126"/>
      <c r="J15" s="124"/>
      <c r="K15" s="125"/>
      <c r="L15" s="125"/>
      <c r="M15" s="126"/>
      <c r="N15" s="124"/>
      <c r="O15" s="125"/>
      <c r="P15" s="125"/>
      <c r="Q15" s="126"/>
      <c r="R15" s="124"/>
      <c r="S15" s="125"/>
      <c r="T15" s="125"/>
      <c r="U15" s="126"/>
      <c r="V15" s="124"/>
      <c r="W15" s="125"/>
      <c r="X15" s="125"/>
      <c r="Y15" s="126"/>
      <c r="Z15" s="55"/>
      <c r="AA15" s="56" t="e">
        <f t="shared" si="0"/>
        <v>#DIV/0!</v>
      </c>
      <c r="AB15" s="56" t="e">
        <f t="shared" si="1"/>
        <v>#DIV/0!</v>
      </c>
      <c r="AC15" s="65" t="e">
        <f t="shared" si="2"/>
        <v>#DIV/0!</v>
      </c>
      <c r="AD15" s="56" t="e">
        <f t="shared" si="3"/>
        <v>#DIV/0!</v>
      </c>
      <c r="AE15" s="56" t="e">
        <f t="shared" si="24"/>
        <v>#DIV/0!</v>
      </c>
      <c r="AF15" s="56" t="e">
        <f t="shared" si="4"/>
        <v>#DIV/0!</v>
      </c>
      <c r="AG15" s="65" t="e">
        <f t="shared" si="5"/>
        <v>#DIV/0!</v>
      </c>
      <c r="AH15" s="57" t="e">
        <f t="shared" si="25"/>
        <v>#DIV/0!</v>
      </c>
      <c r="AI15" s="56" t="e">
        <f t="shared" si="6"/>
        <v>#DIV/0!</v>
      </c>
      <c r="AJ15" s="56" t="e">
        <f t="shared" si="7"/>
        <v>#DIV/0!</v>
      </c>
      <c r="AK15" s="56" t="e">
        <f t="shared" si="8"/>
        <v>#DIV/0!</v>
      </c>
      <c r="AL15" s="69" t="e">
        <f t="shared" si="26"/>
        <v>#DIV/0!</v>
      </c>
      <c r="AM15" s="70" t="e">
        <f t="shared" si="9"/>
        <v>#DIV/0!</v>
      </c>
      <c r="AN15" s="70" t="e">
        <f t="shared" si="10"/>
        <v>#DIV/0!</v>
      </c>
      <c r="AO15" s="70" t="e">
        <f t="shared" si="11"/>
        <v>#DIV/0!</v>
      </c>
      <c r="AP15" s="69" t="e">
        <f t="shared" si="27"/>
        <v>#DIV/0!</v>
      </c>
      <c r="AQ15" s="70" t="e">
        <f t="shared" si="12"/>
        <v>#DIV/0!</v>
      </c>
      <c r="AR15" s="70" t="e">
        <f t="shared" si="13"/>
        <v>#DIV/0!</v>
      </c>
      <c r="AS15" s="70" t="e">
        <f t="shared" si="14"/>
        <v>#DIV/0!</v>
      </c>
      <c r="AT15" s="69" t="e">
        <f t="shared" si="28"/>
        <v>#DIV/0!</v>
      </c>
      <c r="AU15" s="70" t="e">
        <f t="shared" si="15"/>
        <v>#DIV/0!</v>
      </c>
      <c r="AV15" s="70" t="e">
        <f t="shared" si="16"/>
        <v>#DIV/0!</v>
      </c>
      <c r="AW15" s="70" t="e">
        <f t="shared" si="17"/>
        <v>#DIV/0!</v>
      </c>
      <c r="AX15" s="69" t="e">
        <f t="shared" si="29"/>
        <v>#DIV/0!</v>
      </c>
      <c r="AY15" s="70" t="e">
        <f t="shared" si="18"/>
        <v>#DIV/0!</v>
      </c>
      <c r="AZ15" s="70" t="e">
        <f t="shared" si="19"/>
        <v>#DIV/0!</v>
      </c>
      <c r="BA15" s="70" t="e">
        <f t="shared" si="20"/>
        <v>#DIV/0!</v>
      </c>
      <c r="BB15" s="69" t="e">
        <f t="shared" si="30"/>
        <v>#DIV/0!</v>
      </c>
      <c r="BC15" s="70" t="e">
        <f t="shared" si="21"/>
        <v>#DIV/0!</v>
      </c>
      <c r="BD15" s="70" t="e">
        <f t="shared" si="22"/>
        <v>#DIV/0!</v>
      </c>
      <c r="BE15" s="71" t="e">
        <f t="shared" si="23"/>
        <v>#DIV/0!</v>
      </c>
    </row>
    <row r="16" spans="1:57" s="4" customFormat="1" x14ac:dyDescent="0.15">
      <c r="A16" s="5"/>
      <c r="B16" s="44">
        <f t="shared" si="31"/>
        <v>9</v>
      </c>
      <c r="C16" s="14"/>
      <c r="D16" s="128"/>
      <c r="E16" s="129"/>
      <c r="F16" s="127"/>
      <c r="G16" s="128"/>
      <c r="H16" s="128"/>
      <c r="I16" s="129"/>
      <c r="J16" s="127"/>
      <c r="K16" s="128"/>
      <c r="L16" s="128"/>
      <c r="M16" s="129"/>
      <c r="N16" s="127"/>
      <c r="O16" s="128"/>
      <c r="P16" s="128"/>
      <c r="Q16" s="129"/>
      <c r="R16" s="127"/>
      <c r="S16" s="128"/>
      <c r="T16" s="128"/>
      <c r="U16" s="129"/>
      <c r="V16" s="127"/>
      <c r="W16" s="128"/>
      <c r="X16" s="128"/>
      <c r="Y16" s="129"/>
      <c r="Z16" s="58"/>
      <c r="AA16" s="59" t="e">
        <f t="shared" si="0"/>
        <v>#DIV/0!</v>
      </c>
      <c r="AB16" s="59" t="e">
        <f t="shared" si="1"/>
        <v>#DIV/0!</v>
      </c>
      <c r="AC16" s="47" t="e">
        <f t="shared" si="2"/>
        <v>#DIV/0!</v>
      </c>
      <c r="AD16" s="59" t="e">
        <f t="shared" si="3"/>
        <v>#DIV/0!</v>
      </c>
      <c r="AE16" s="59" t="e">
        <f t="shared" si="24"/>
        <v>#DIV/0!</v>
      </c>
      <c r="AF16" s="59" t="e">
        <f t="shared" si="4"/>
        <v>#DIV/0!</v>
      </c>
      <c r="AG16" s="47" t="e">
        <f t="shared" si="5"/>
        <v>#DIV/0!</v>
      </c>
      <c r="AH16" s="60" t="e">
        <f t="shared" si="25"/>
        <v>#DIV/0!</v>
      </c>
      <c r="AI16" s="59" t="e">
        <f t="shared" si="6"/>
        <v>#DIV/0!</v>
      </c>
      <c r="AJ16" s="59" t="e">
        <f t="shared" si="7"/>
        <v>#DIV/0!</v>
      </c>
      <c r="AK16" s="59" t="e">
        <f t="shared" si="8"/>
        <v>#DIV/0!</v>
      </c>
      <c r="AL16" s="72" t="e">
        <f t="shared" si="26"/>
        <v>#DIV/0!</v>
      </c>
      <c r="AM16" s="73" t="e">
        <f t="shared" si="9"/>
        <v>#DIV/0!</v>
      </c>
      <c r="AN16" s="73" t="e">
        <f t="shared" si="10"/>
        <v>#DIV/0!</v>
      </c>
      <c r="AO16" s="73" t="e">
        <f t="shared" si="11"/>
        <v>#DIV/0!</v>
      </c>
      <c r="AP16" s="72" t="e">
        <f t="shared" si="27"/>
        <v>#DIV/0!</v>
      </c>
      <c r="AQ16" s="73" t="e">
        <f t="shared" si="12"/>
        <v>#DIV/0!</v>
      </c>
      <c r="AR16" s="73" t="e">
        <f t="shared" si="13"/>
        <v>#DIV/0!</v>
      </c>
      <c r="AS16" s="73" t="e">
        <f t="shared" si="14"/>
        <v>#DIV/0!</v>
      </c>
      <c r="AT16" s="72" t="e">
        <f t="shared" si="28"/>
        <v>#DIV/0!</v>
      </c>
      <c r="AU16" s="73" t="e">
        <f t="shared" si="15"/>
        <v>#DIV/0!</v>
      </c>
      <c r="AV16" s="73" t="e">
        <f t="shared" si="16"/>
        <v>#DIV/0!</v>
      </c>
      <c r="AW16" s="73" t="e">
        <f t="shared" si="17"/>
        <v>#DIV/0!</v>
      </c>
      <c r="AX16" s="72" t="e">
        <f t="shared" si="29"/>
        <v>#DIV/0!</v>
      </c>
      <c r="AY16" s="73" t="e">
        <f t="shared" si="18"/>
        <v>#DIV/0!</v>
      </c>
      <c r="AZ16" s="73" t="e">
        <f t="shared" si="19"/>
        <v>#DIV/0!</v>
      </c>
      <c r="BA16" s="73" t="e">
        <f t="shared" si="20"/>
        <v>#DIV/0!</v>
      </c>
      <c r="BB16" s="72" t="e">
        <f t="shared" si="30"/>
        <v>#DIV/0!</v>
      </c>
      <c r="BC16" s="73" t="e">
        <f t="shared" si="21"/>
        <v>#DIV/0!</v>
      </c>
      <c r="BD16" s="73" t="e">
        <f t="shared" si="22"/>
        <v>#DIV/0!</v>
      </c>
      <c r="BE16" s="74" t="e">
        <f t="shared" si="23"/>
        <v>#DIV/0!</v>
      </c>
    </row>
    <row r="17" spans="1:57" s="4" customFormat="1" ht="12" thickBot="1" x14ac:dyDescent="0.2">
      <c r="A17" s="5"/>
      <c r="B17" s="52">
        <f t="shared" si="31"/>
        <v>10</v>
      </c>
      <c r="C17" s="15"/>
      <c r="D17" s="131"/>
      <c r="E17" s="132"/>
      <c r="F17" s="130"/>
      <c r="G17" s="131"/>
      <c r="H17" s="131"/>
      <c r="I17" s="132"/>
      <c r="J17" s="130"/>
      <c r="K17" s="131"/>
      <c r="L17" s="131"/>
      <c r="M17" s="132"/>
      <c r="N17" s="130"/>
      <c r="O17" s="131"/>
      <c r="P17" s="131"/>
      <c r="Q17" s="132"/>
      <c r="R17" s="130"/>
      <c r="S17" s="131"/>
      <c r="T17" s="131"/>
      <c r="U17" s="132"/>
      <c r="V17" s="130"/>
      <c r="W17" s="131"/>
      <c r="X17" s="131"/>
      <c r="Y17" s="132"/>
      <c r="Z17" s="61"/>
      <c r="AA17" s="62" t="e">
        <f t="shared" si="0"/>
        <v>#DIV/0!</v>
      </c>
      <c r="AB17" s="62" t="e">
        <f t="shared" si="1"/>
        <v>#DIV/0!</v>
      </c>
      <c r="AC17" s="66" t="e">
        <f t="shared" si="2"/>
        <v>#DIV/0!</v>
      </c>
      <c r="AD17" s="62" t="e">
        <f t="shared" si="3"/>
        <v>#DIV/0!</v>
      </c>
      <c r="AE17" s="62" t="e">
        <f t="shared" si="24"/>
        <v>#DIV/0!</v>
      </c>
      <c r="AF17" s="62" t="e">
        <f t="shared" si="4"/>
        <v>#DIV/0!</v>
      </c>
      <c r="AG17" s="66" t="e">
        <f t="shared" si="5"/>
        <v>#DIV/0!</v>
      </c>
      <c r="AH17" s="63" t="e">
        <f t="shared" si="25"/>
        <v>#DIV/0!</v>
      </c>
      <c r="AI17" s="62" t="e">
        <f t="shared" si="6"/>
        <v>#DIV/0!</v>
      </c>
      <c r="AJ17" s="62" t="e">
        <f t="shared" si="7"/>
        <v>#DIV/0!</v>
      </c>
      <c r="AK17" s="62" t="e">
        <f t="shared" si="8"/>
        <v>#DIV/0!</v>
      </c>
      <c r="AL17" s="75" t="e">
        <f t="shared" si="26"/>
        <v>#DIV/0!</v>
      </c>
      <c r="AM17" s="76" t="e">
        <f t="shared" si="9"/>
        <v>#DIV/0!</v>
      </c>
      <c r="AN17" s="76" t="e">
        <f t="shared" si="10"/>
        <v>#DIV/0!</v>
      </c>
      <c r="AO17" s="76" t="e">
        <f t="shared" si="11"/>
        <v>#DIV/0!</v>
      </c>
      <c r="AP17" s="75" t="e">
        <f t="shared" si="27"/>
        <v>#DIV/0!</v>
      </c>
      <c r="AQ17" s="76" t="e">
        <f t="shared" si="12"/>
        <v>#DIV/0!</v>
      </c>
      <c r="AR17" s="76" t="e">
        <f t="shared" si="13"/>
        <v>#DIV/0!</v>
      </c>
      <c r="AS17" s="76" t="e">
        <f t="shared" si="14"/>
        <v>#DIV/0!</v>
      </c>
      <c r="AT17" s="75" t="e">
        <f t="shared" si="28"/>
        <v>#DIV/0!</v>
      </c>
      <c r="AU17" s="76" t="e">
        <f t="shared" si="15"/>
        <v>#DIV/0!</v>
      </c>
      <c r="AV17" s="76" t="e">
        <f t="shared" si="16"/>
        <v>#DIV/0!</v>
      </c>
      <c r="AW17" s="76" t="e">
        <f t="shared" si="17"/>
        <v>#DIV/0!</v>
      </c>
      <c r="AX17" s="75" t="e">
        <f t="shared" si="29"/>
        <v>#DIV/0!</v>
      </c>
      <c r="AY17" s="76" t="e">
        <f t="shared" si="18"/>
        <v>#DIV/0!</v>
      </c>
      <c r="AZ17" s="76" t="e">
        <f t="shared" si="19"/>
        <v>#DIV/0!</v>
      </c>
      <c r="BA17" s="76" t="e">
        <f t="shared" si="20"/>
        <v>#DIV/0!</v>
      </c>
      <c r="BB17" s="75" t="e">
        <f t="shared" si="30"/>
        <v>#DIV/0!</v>
      </c>
      <c r="BC17" s="76" t="e">
        <f t="shared" si="21"/>
        <v>#DIV/0!</v>
      </c>
      <c r="BD17" s="76" t="e">
        <f t="shared" si="22"/>
        <v>#DIV/0!</v>
      </c>
      <c r="BE17" s="77" t="e">
        <f t="shared" si="23"/>
        <v>#DIV/0!</v>
      </c>
    </row>
    <row r="18" spans="1:57" x14ac:dyDescent="0.15">
      <c r="B18" s="80" t="s">
        <v>7</v>
      </c>
      <c r="C18" s="81"/>
      <c r="D18" s="134"/>
      <c r="E18" s="135"/>
      <c r="F18" s="133"/>
      <c r="G18" s="134"/>
      <c r="H18" s="134"/>
      <c r="I18" s="135"/>
      <c r="J18" s="133"/>
      <c r="K18" s="134"/>
      <c r="L18" s="134"/>
      <c r="M18" s="135"/>
      <c r="N18" s="133"/>
      <c r="O18" s="134"/>
      <c r="P18" s="134"/>
      <c r="Q18" s="135"/>
      <c r="R18" s="133"/>
      <c r="S18" s="134"/>
      <c r="T18" s="134"/>
      <c r="U18" s="135"/>
      <c r="V18" s="133"/>
      <c r="W18" s="134"/>
      <c r="X18" s="134"/>
      <c r="Y18" s="135"/>
      <c r="Z18" s="82">
        <f t="shared" ref="Z18:BE18" si="32">MIN(Z$8:Z$17)</f>
        <v>0</v>
      </c>
      <c r="AA18" s="83" t="e">
        <f t="shared" si="32"/>
        <v>#DIV/0!</v>
      </c>
      <c r="AB18" s="83" t="e">
        <f t="shared" si="32"/>
        <v>#DIV/0!</v>
      </c>
      <c r="AC18" s="84" t="e">
        <f t="shared" si="32"/>
        <v>#DIV/0!</v>
      </c>
      <c r="AD18" s="83" t="e">
        <f t="shared" si="32"/>
        <v>#DIV/0!</v>
      </c>
      <c r="AE18" s="83" t="e">
        <f t="shared" si="32"/>
        <v>#DIV/0!</v>
      </c>
      <c r="AF18" s="83" t="e">
        <f t="shared" si="32"/>
        <v>#DIV/0!</v>
      </c>
      <c r="AG18" s="83" t="e">
        <f t="shared" si="32"/>
        <v>#DIV/0!</v>
      </c>
      <c r="AH18" s="82" t="e">
        <f t="shared" si="32"/>
        <v>#DIV/0!</v>
      </c>
      <c r="AI18" s="83" t="e">
        <f t="shared" si="32"/>
        <v>#DIV/0!</v>
      </c>
      <c r="AJ18" s="83" t="e">
        <f t="shared" si="32"/>
        <v>#DIV/0!</v>
      </c>
      <c r="AK18" s="83" t="e">
        <f t="shared" si="32"/>
        <v>#DIV/0!</v>
      </c>
      <c r="AL18" s="85" t="e">
        <f t="shared" si="32"/>
        <v>#DIV/0!</v>
      </c>
      <c r="AM18" s="86" t="e">
        <f t="shared" si="32"/>
        <v>#DIV/0!</v>
      </c>
      <c r="AN18" s="86" t="e">
        <f t="shared" si="32"/>
        <v>#DIV/0!</v>
      </c>
      <c r="AO18" s="86" t="e">
        <f t="shared" si="32"/>
        <v>#DIV/0!</v>
      </c>
      <c r="AP18" s="85" t="e">
        <f t="shared" si="32"/>
        <v>#DIV/0!</v>
      </c>
      <c r="AQ18" s="86" t="e">
        <f t="shared" si="32"/>
        <v>#DIV/0!</v>
      </c>
      <c r="AR18" s="86" t="e">
        <f t="shared" si="32"/>
        <v>#DIV/0!</v>
      </c>
      <c r="AS18" s="86" t="e">
        <f t="shared" si="32"/>
        <v>#DIV/0!</v>
      </c>
      <c r="AT18" s="85" t="e">
        <f t="shared" si="32"/>
        <v>#DIV/0!</v>
      </c>
      <c r="AU18" s="86" t="e">
        <f t="shared" si="32"/>
        <v>#DIV/0!</v>
      </c>
      <c r="AV18" s="86" t="e">
        <f t="shared" si="32"/>
        <v>#DIV/0!</v>
      </c>
      <c r="AW18" s="86" t="e">
        <f t="shared" si="32"/>
        <v>#DIV/0!</v>
      </c>
      <c r="AX18" s="85" t="e">
        <f t="shared" si="32"/>
        <v>#DIV/0!</v>
      </c>
      <c r="AY18" s="86" t="e">
        <f t="shared" si="32"/>
        <v>#DIV/0!</v>
      </c>
      <c r="AZ18" s="86" t="e">
        <f t="shared" si="32"/>
        <v>#DIV/0!</v>
      </c>
      <c r="BA18" s="86" t="e">
        <f t="shared" si="32"/>
        <v>#DIV/0!</v>
      </c>
      <c r="BB18" s="85" t="e">
        <f t="shared" si="32"/>
        <v>#DIV/0!</v>
      </c>
      <c r="BC18" s="86" t="e">
        <f t="shared" si="32"/>
        <v>#DIV/0!</v>
      </c>
      <c r="BD18" s="86" t="e">
        <f t="shared" si="32"/>
        <v>#DIV/0!</v>
      </c>
      <c r="BE18" s="87" t="e">
        <f t="shared" si="32"/>
        <v>#DIV/0!</v>
      </c>
    </row>
    <row r="19" spans="1:57" x14ac:dyDescent="0.15">
      <c r="B19" s="88" t="s">
        <v>8</v>
      </c>
      <c r="C19" s="89"/>
      <c r="D19" s="137"/>
      <c r="E19" s="138"/>
      <c r="F19" s="136"/>
      <c r="G19" s="137"/>
      <c r="H19" s="137"/>
      <c r="I19" s="138"/>
      <c r="J19" s="136"/>
      <c r="K19" s="137"/>
      <c r="L19" s="137"/>
      <c r="M19" s="138"/>
      <c r="N19" s="136"/>
      <c r="O19" s="137"/>
      <c r="P19" s="137"/>
      <c r="Q19" s="138"/>
      <c r="R19" s="136"/>
      <c r="S19" s="137"/>
      <c r="T19" s="137"/>
      <c r="U19" s="138"/>
      <c r="V19" s="136"/>
      <c r="W19" s="137"/>
      <c r="X19" s="137"/>
      <c r="Y19" s="138"/>
      <c r="Z19" s="90" t="e">
        <f t="shared" ref="Z19:BE19" si="33">AVERAGE(Z$8:Z$17)</f>
        <v>#DIV/0!</v>
      </c>
      <c r="AA19" s="91" t="e">
        <f t="shared" si="33"/>
        <v>#DIV/0!</v>
      </c>
      <c r="AB19" s="91" t="e">
        <f t="shared" si="33"/>
        <v>#DIV/0!</v>
      </c>
      <c r="AC19" s="92" t="e">
        <f t="shared" si="33"/>
        <v>#DIV/0!</v>
      </c>
      <c r="AD19" s="91" t="e">
        <f t="shared" si="33"/>
        <v>#DIV/0!</v>
      </c>
      <c r="AE19" s="91" t="e">
        <f t="shared" si="33"/>
        <v>#DIV/0!</v>
      </c>
      <c r="AF19" s="91" t="e">
        <f t="shared" si="33"/>
        <v>#DIV/0!</v>
      </c>
      <c r="AG19" s="91" t="e">
        <f t="shared" si="33"/>
        <v>#DIV/0!</v>
      </c>
      <c r="AH19" s="90" t="e">
        <f t="shared" si="33"/>
        <v>#DIV/0!</v>
      </c>
      <c r="AI19" s="91" t="e">
        <f t="shared" si="33"/>
        <v>#DIV/0!</v>
      </c>
      <c r="AJ19" s="91" t="e">
        <f t="shared" si="33"/>
        <v>#DIV/0!</v>
      </c>
      <c r="AK19" s="91" t="e">
        <f t="shared" si="33"/>
        <v>#DIV/0!</v>
      </c>
      <c r="AL19" s="93" t="e">
        <f t="shared" si="33"/>
        <v>#DIV/0!</v>
      </c>
      <c r="AM19" s="94" t="e">
        <f t="shared" si="33"/>
        <v>#DIV/0!</v>
      </c>
      <c r="AN19" s="94" t="e">
        <f t="shared" si="33"/>
        <v>#DIV/0!</v>
      </c>
      <c r="AO19" s="94" t="e">
        <f t="shared" si="33"/>
        <v>#DIV/0!</v>
      </c>
      <c r="AP19" s="93" t="e">
        <f t="shared" si="33"/>
        <v>#DIV/0!</v>
      </c>
      <c r="AQ19" s="94" t="e">
        <f t="shared" si="33"/>
        <v>#DIV/0!</v>
      </c>
      <c r="AR19" s="94" t="e">
        <f t="shared" si="33"/>
        <v>#DIV/0!</v>
      </c>
      <c r="AS19" s="94" t="e">
        <f t="shared" si="33"/>
        <v>#DIV/0!</v>
      </c>
      <c r="AT19" s="93" t="e">
        <f t="shared" si="33"/>
        <v>#DIV/0!</v>
      </c>
      <c r="AU19" s="94" t="e">
        <f t="shared" si="33"/>
        <v>#DIV/0!</v>
      </c>
      <c r="AV19" s="94" t="e">
        <f t="shared" si="33"/>
        <v>#DIV/0!</v>
      </c>
      <c r="AW19" s="94" t="e">
        <f t="shared" si="33"/>
        <v>#DIV/0!</v>
      </c>
      <c r="AX19" s="93" t="e">
        <f t="shared" si="33"/>
        <v>#DIV/0!</v>
      </c>
      <c r="AY19" s="94" t="e">
        <f t="shared" si="33"/>
        <v>#DIV/0!</v>
      </c>
      <c r="AZ19" s="94" t="e">
        <f t="shared" si="33"/>
        <v>#DIV/0!</v>
      </c>
      <c r="BA19" s="94" t="e">
        <f t="shared" si="33"/>
        <v>#DIV/0!</v>
      </c>
      <c r="BB19" s="93" t="e">
        <f t="shared" si="33"/>
        <v>#DIV/0!</v>
      </c>
      <c r="BC19" s="94" t="e">
        <f t="shared" si="33"/>
        <v>#DIV/0!</v>
      </c>
      <c r="BD19" s="94" t="e">
        <f t="shared" si="33"/>
        <v>#DIV/0!</v>
      </c>
      <c r="BE19" s="95" t="e">
        <f t="shared" si="33"/>
        <v>#DIV/0!</v>
      </c>
    </row>
    <row r="20" spans="1:57" x14ac:dyDescent="0.15">
      <c r="B20" s="96" t="s">
        <v>9</v>
      </c>
      <c r="C20" s="89"/>
      <c r="D20" s="137"/>
      <c r="E20" s="138"/>
      <c r="F20" s="136"/>
      <c r="G20" s="137"/>
      <c r="H20" s="137"/>
      <c r="I20" s="138"/>
      <c r="J20" s="136"/>
      <c r="K20" s="137"/>
      <c r="L20" s="137"/>
      <c r="M20" s="138"/>
      <c r="N20" s="136"/>
      <c r="O20" s="137"/>
      <c r="P20" s="137"/>
      <c r="Q20" s="138"/>
      <c r="R20" s="136"/>
      <c r="S20" s="137"/>
      <c r="T20" s="137"/>
      <c r="U20" s="138"/>
      <c r="V20" s="136"/>
      <c r="W20" s="137"/>
      <c r="X20" s="137"/>
      <c r="Y20" s="138"/>
      <c r="Z20" s="105">
        <f t="shared" ref="Z20:BE20" si="34">(SUM(Z$8:Z$17)-Z$18-Z$22)/(COUNT(Z$8:Z$17)-2)</f>
        <v>0</v>
      </c>
      <c r="AA20" s="106" t="e">
        <f t="shared" si="34"/>
        <v>#DIV/0!</v>
      </c>
      <c r="AB20" s="106" t="e">
        <f t="shared" si="34"/>
        <v>#DIV/0!</v>
      </c>
      <c r="AC20" s="107" t="e">
        <f t="shared" si="34"/>
        <v>#DIV/0!</v>
      </c>
      <c r="AD20" s="106" t="e">
        <f t="shared" si="34"/>
        <v>#DIV/0!</v>
      </c>
      <c r="AE20" s="106" t="e">
        <f t="shared" si="34"/>
        <v>#DIV/0!</v>
      </c>
      <c r="AF20" s="106" t="e">
        <f t="shared" si="34"/>
        <v>#DIV/0!</v>
      </c>
      <c r="AG20" s="106" t="e">
        <f t="shared" si="34"/>
        <v>#DIV/0!</v>
      </c>
      <c r="AH20" s="105" t="e">
        <f t="shared" si="34"/>
        <v>#DIV/0!</v>
      </c>
      <c r="AI20" s="106" t="e">
        <f t="shared" si="34"/>
        <v>#DIV/0!</v>
      </c>
      <c r="AJ20" s="106" t="e">
        <f t="shared" si="34"/>
        <v>#DIV/0!</v>
      </c>
      <c r="AK20" s="106" t="e">
        <f t="shared" si="34"/>
        <v>#DIV/0!</v>
      </c>
      <c r="AL20" s="108" t="e">
        <f t="shared" si="34"/>
        <v>#DIV/0!</v>
      </c>
      <c r="AM20" s="109" t="e">
        <f t="shared" si="34"/>
        <v>#DIV/0!</v>
      </c>
      <c r="AN20" s="109" t="e">
        <f t="shared" si="34"/>
        <v>#DIV/0!</v>
      </c>
      <c r="AO20" s="109" t="e">
        <f t="shared" si="34"/>
        <v>#DIV/0!</v>
      </c>
      <c r="AP20" s="108" t="e">
        <f t="shared" si="34"/>
        <v>#DIV/0!</v>
      </c>
      <c r="AQ20" s="109" t="e">
        <f t="shared" si="34"/>
        <v>#DIV/0!</v>
      </c>
      <c r="AR20" s="109" t="e">
        <f t="shared" si="34"/>
        <v>#DIV/0!</v>
      </c>
      <c r="AS20" s="109" t="e">
        <f t="shared" si="34"/>
        <v>#DIV/0!</v>
      </c>
      <c r="AT20" s="108" t="e">
        <f t="shared" si="34"/>
        <v>#DIV/0!</v>
      </c>
      <c r="AU20" s="109" t="e">
        <f t="shared" si="34"/>
        <v>#DIV/0!</v>
      </c>
      <c r="AV20" s="109" t="e">
        <f t="shared" si="34"/>
        <v>#DIV/0!</v>
      </c>
      <c r="AW20" s="109" t="e">
        <f t="shared" si="34"/>
        <v>#DIV/0!</v>
      </c>
      <c r="AX20" s="108" t="e">
        <f t="shared" si="34"/>
        <v>#DIV/0!</v>
      </c>
      <c r="AY20" s="109" t="e">
        <f t="shared" si="34"/>
        <v>#DIV/0!</v>
      </c>
      <c r="AZ20" s="109" t="e">
        <f t="shared" si="34"/>
        <v>#DIV/0!</v>
      </c>
      <c r="BA20" s="109" t="e">
        <f t="shared" si="34"/>
        <v>#DIV/0!</v>
      </c>
      <c r="BB20" s="108" t="e">
        <f t="shared" si="34"/>
        <v>#DIV/0!</v>
      </c>
      <c r="BC20" s="109" t="e">
        <f t="shared" si="34"/>
        <v>#DIV/0!</v>
      </c>
      <c r="BD20" s="109" t="e">
        <f t="shared" si="34"/>
        <v>#DIV/0!</v>
      </c>
      <c r="BE20" s="110" t="e">
        <f t="shared" si="34"/>
        <v>#DIV/0!</v>
      </c>
    </row>
    <row r="21" spans="1:57" x14ac:dyDescent="0.15">
      <c r="B21" s="96" t="s">
        <v>10</v>
      </c>
      <c r="C21" s="89"/>
      <c r="D21" s="137"/>
      <c r="E21" s="138"/>
      <c r="F21" s="136"/>
      <c r="G21" s="137"/>
      <c r="H21" s="137"/>
      <c r="I21" s="138"/>
      <c r="J21" s="136"/>
      <c r="K21" s="137"/>
      <c r="L21" s="137"/>
      <c r="M21" s="138"/>
      <c r="N21" s="136"/>
      <c r="O21" s="137"/>
      <c r="P21" s="137"/>
      <c r="Q21" s="138"/>
      <c r="R21" s="136"/>
      <c r="S21" s="137"/>
      <c r="T21" s="137"/>
      <c r="U21" s="138"/>
      <c r="V21" s="136"/>
      <c r="W21" s="137"/>
      <c r="X21" s="137"/>
      <c r="Y21" s="138"/>
      <c r="Z21" s="105" t="e">
        <f t="shared" ref="Z21:BE21" si="35">MEDIAN(Z$8:Z$17)</f>
        <v>#NUM!</v>
      </c>
      <c r="AA21" s="106" t="e">
        <f t="shared" si="35"/>
        <v>#DIV/0!</v>
      </c>
      <c r="AB21" s="106" t="e">
        <f t="shared" si="35"/>
        <v>#DIV/0!</v>
      </c>
      <c r="AC21" s="107" t="e">
        <f t="shared" si="35"/>
        <v>#DIV/0!</v>
      </c>
      <c r="AD21" s="106" t="e">
        <f t="shared" si="35"/>
        <v>#DIV/0!</v>
      </c>
      <c r="AE21" s="106" t="e">
        <f t="shared" si="35"/>
        <v>#DIV/0!</v>
      </c>
      <c r="AF21" s="106" t="e">
        <f t="shared" si="35"/>
        <v>#DIV/0!</v>
      </c>
      <c r="AG21" s="106" t="e">
        <f t="shared" si="35"/>
        <v>#DIV/0!</v>
      </c>
      <c r="AH21" s="105" t="e">
        <f t="shared" si="35"/>
        <v>#DIV/0!</v>
      </c>
      <c r="AI21" s="106" t="e">
        <f t="shared" si="35"/>
        <v>#DIV/0!</v>
      </c>
      <c r="AJ21" s="106" t="e">
        <f t="shared" si="35"/>
        <v>#DIV/0!</v>
      </c>
      <c r="AK21" s="106" t="e">
        <f t="shared" si="35"/>
        <v>#DIV/0!</v>
      </c>
      <c r="AL21" s="108" t="e">
        <f t="shared" si="35"/>
        <v>#DIV/0!</v>
      </c>
      <c r="AM21" s="109" t="e">
        <f t="shared" si="35"/>
        <v>#DIV/0!</v>
      </c>
      <c r="AN21" s="109" t="e">
        <f t="shared" si="35"/>
        <v>#DIV/0!</v>
      </c>
      <c r="AO21" s="109" t="e">
        <f t="shared" si="35"/>
        <v>#DIV/0!</v>
      </c>
      <c r="AP21" s="108" t="e">
        <f t="shared" si="35"/>
        <v>#DIV/0!</v>
      </c>
      <c r="AQ21" s="109" t="e">
        <f t="shared" si="35"/>
        <v>#DIV/0!</v>
      </c>
      <c r="AR21" s="109" t="e">
        <f t="shared" si="35"/>
        <v>#DIV/0!</v>
      </c>
      <c r="AS21" s="109" t="e">
        <f t="shared" si="35"/>
        <v>#DIV/0!</v>
      </c>
      <c r="AT21" s="108" t="e">
        <f t="shared" si="35"/>
        <v>#DIV/0!</v>
      </c>
      <c r="AU21" s="109" t="e">
        <f t="shared" si="35"/>
        <v>#DIV/0!</v>
      </c>
      <c r="AV21" s="109" t="e">
        <f t="shared" si="35"/>
        <v>#DIV/0!</v>
      </c>
      <c r="AW21" s="109" t="e">
        <f t="shared" si="35"/>
        <v>#DIV/0!</v>
      </c>
      <c r="AX21" s="108" t="e">
        <f t="shared" si="35"/>
        <v>#DIV/0!</v>
      </c>
      <c r="AY21" s="109" t="e">
        <f t="shared" si="35"/>
        <v>#DIV/0!</v>
      </c>
      <c r="AZ21" s="109" t="e">
        <f t="shared" si="35"/>
        <v>#DIV/0!</v>
      </c>
      <c r="BA21" s="109" t="e">
        <f t="shared" si="35"/>
        <v>#DIV/0!</v>
      </c>
      <c r="BB21" s="108" t="e">
        <f t="shared" si="35"/>
        <v>#DIV/0!</v>
      </c>
      <c r="BC21" s="109" t="e">
        <f t="shared" si="35"/>
        <v>#DIV/0!</v>
      </c>
      <c r="BD21" s="109" t="e">
        <f t="shared" si="35"/>
        <v>#DIV/0!</v>
      </c>
      <c r="BE21" s="110" t="e">
        <f t="shared" si="35"/>
        <v>#DIV/0!</v>
      </c>
    </row>
    <row r="22" spans="1:57" ht="12" thickBot="1" x14ac:dyDescent="0.2">
      <c r="B22" s="97" t="s">
        <v>11</v>
      </c>
      <c r="C22" s="98"/>
      <c r="D22" s="140"/>
      <c r="E22" s="141"/>
      <c r="F22" s="139"/>
      <c r="G22" s="140"/>
      <c r="H22" s="140"/>
      <c r="I22" s="141"/>
      <c r="J22" s="139"/>
      <c r="K22" s="140"/>
      <c r="L22" s="140"/>
      <c r="M22" s="141"/>
      <c r="N22" s="139"/>
      <c r="O22" s="140"/>
      <c r="P22" s="140"/>
      <c r="Q22" s="141"/>
      <c r="R22" s="139"/>
      <c r="S22" s="140"/>
      <c r="T22" s="140"/>
      <c r="U22" s="141"/>
      <c r="V22" s="139"/>
      <c r="W22" s="140"/>
      <c r="X22" s="140"/>
      <c r="Y22" s="141"/>
      <c r="Z22" s="99">
        <f t="shared" ref="Z22:BE22" si="36">MAX(Z$8:Z$17)</f>
        <v>0</v>
      </c>
      <c r="AA22" s="100" t="e">
        <f t="shared" si="36"/>
        <v>#DIV/0!</v>
      </c>
      <c r="AB22" s="100" t="e">
        <f t="shared" si="36"/>
        <v>#DIV/0!</v>
      </c>
      <c r="AC22" s="101" t="e">
        <f t="shared" si="36"/>
        <v>#DIV/0!</v>
      </c>
      <c r="AD22" s="100" t="e">
        <f t="shared" si="36"/>
        <v>#DIV/0!</v>
      </c>
      <c r="AE22" s="100" t="e">
        <f t="shared" si="36"/>
        <v>#DIV/0!</v>
      </c>
      <c r="AF22" s="100" t="e">
        <f t="shared" si="36"/>
        <v>#DIV/0!</v>
      </c>
      <c r="AG22" s="100" t="e">
        <f t="shared" si="36"/>
        <v>#DIV/0!</v>
      </c>
      <c r="AH22" s="99" t="e">
        <f t="shared" si="36"/>
        <v>#DIV/0!</v>
      </c>
      <c r="AI22" s="100" t="e">
        <f t="shared" si="36"/>
        <v>#DIV/0!</v>
      </c>
      <c r="AJ22" s="100" t="e">
        <f t="shared" si="36"/>
        <v>#DIV/0!</v>
      </c>
      <c r="AK22" s="100" t="e">
        <f t="shared" si="36"/>
        <v>#DIV/0!</v>
      </c>
      <c r="AL22" s="102" t="e">
        <f t="shared" si="36"/>
        <v>#DIV/0!</v>
      </c>
      <c r="AM22" s="103" t="e">
        <f t="shared" si="36"/>
        <v>#DIV/0!</v>
      </c>
      <c r="AN22" s="103" t="e">
        <f t="shared" si="36"/>
        <v>#DIV/0!</v>
      </c>
      <c r="AO22" s="103" t="e">
        <f t="shared" si="36"/>
        <v>#DIV/0!</v>
      </c>
      <c r="AP22" s="102" t="e">
        <f t="shared" si="36"/>
        <v>#DIV/0!</v>
      </c>
      <c r="AQ22" s="103" t="e">
        <f t="shared" si="36"/>
        <v>#DIV/0!</v>
      </c>
      <c r="AR22" s="103" t="e">
        <f t="shared" si="36"/>
        <v>#DIV/0!</v>
      </c>
      <c r="AS22" s="103" t="e">
        <f t="shared" si="36"/>
        <v>#DIV/0!</v>
      </c>
      <c r="AT22" s="102" t="e">
        <f t="shared" si="36"/>
        <v>#DIV/0!</v>
      </c>
      <c r="AU22" s="103" t="e">
        <f t="shared" si="36"/>
        <v>#DIV/0!</v>
      </c>
      <c r="AV22" s="103" t="e">
        <f t="shared" si="36"/>
        <v>#DIV/0!</v>
      </c>
      <c r="AW22" s="103" t="e">
        <f t="shared" si="36"/>
        <v>#DIV/0!</v>
      </c>
      <c r="AX22" s="102" t="e">
        <f t="shared" si="36"/>
        <v>#DIV/0!</v>
      </c>
      <c r="AY22" s="103" t="e">
        <f t="shared" si="36"/>
        <v>#DIV/0!</v>
      </c>
      <c r="AZ22" s="103" t="e">
        <f t="shared" si="36"/>
        <v>#DIV/0!</v>
      </c>
      <c r="BA22" s="103" t="e">
        <f t="shared" si="36"/>
        <v>#DIV/0!</v>
      </c>
      <c r="BB22" s="102" t="e">
        <f t="shared" si="36"/>
        <v>#DIV/0!</v>
      </c>
      <c r="BC22" s="103" t="e">
        <f t="shared" si="36"/>
        <v>#DIV/0!</v>
      </c>
      <c r="BD22" s="103" t="e">
        <f t="shared" si="36"/>
        <v>#DIV/0!</v>
      </c>
      <c r="BE22" s="104" t="e">
        <f t="shared" si="36"/>
        <v>#DIV/0!</v>
      </c>
    </row>
  </sheetData>
  <mergeCells count="4">
    <mergeCell ref="B6:B7"/>
    <mergeCell ref="C6:C7"/>
    <mergeCell ref="D6:D7"/>
    <mergeCell ref="E6:E7"/>
  </mergeCells>
  <hyperlinks>
    <hyperlink ref="A1" location="Index!A1" display="Index" xr:uid="{035FD568-87FC-C440-A2AC-57BBB6E17772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showGridLines="0" zoomScale="85" zoomScaleNormal="85" zoomScalePageLayoutView="85" workbookViewId="0"/>
  </sheetViews>
  <sheetFormatPr baseColWidth="10" defaultColWidth="8.83203125" defaultRowHeight="11" outlineLevelRow="1" x14ac:dyDescent="0.15"/>
  <cols>
    <col min="1" max="1" width="2.1640625" style="26" customWidth="1"/>
    <col min="2" max="2" width="32.83203125" style="26" bestFit="1" customWidth="1"/>
    <col min="3" max="3" width="11.5" style="26" bestFit="1" customWidth="1"/>
    <col min="4" max="4" width="11.33203125" style="26" customWidth="1"/>
    <col min="5" max="5" width="9" style="26" bestFit="1" customWidth="1"/>
    <col min="6" max="6" width="2.33203125" style="26" customWidth="1"/>
    <col min="7" max="7" width="41.6640625" style="26" bestFit="1" customWidth="1"/>
    <col min="8" max="8" width="2.5" style="26" customWidth="1"/>
    <col min="9" max="9" width="10.83203125" style="26" bestFit="1" customWidth="1"/>
    <col min="10" max="16384" width="8.83203125" style="26"/>
  </cols>
  <sheetData>
    <row r="1" spans="1:13" s="155" customFormat="1" x14ac:dyDescent="0.15">
      <c r="A1" s="154" t="s">
        <v>94</v>
      </c>
    </row>
    <row r="2" spans="1:13" s="155" customFormat="1" x14ac:dyDescent="0.15">
      <c r="A2" s="155" t="str">
        <f>Cover!$B$7</f>
        <v>Trading multiples analysis and valuation</v>
      </c>
    </row>
    <row r="3" spans="1:13" s="157" customFormat="1" ht="16" x14ac:dyDescent="0.2">
      <c r="A3" s="156" t="str">
        <f ca="1">MID(CELL("filename",A1),FIND("]",CELL("filename",A1))+1,255)</f>
        <v>Valuation</v>
      </c>
    </row>
    <row r="4" spans="1:13" s="1" customFormat="1" x14ac:dyDescent="0.15">
      <c r="E4" s="2"/>
    </row>
    <row r="5" spans="1:13" s="4" customFormat="1" ht="19.5" customHeight="1" x14ac:dyDescent="0.15">
      <c r="B5" s="7" t="str">
        <f>"Comparable companies - "&amp;Input!$C$7</f>
        <v>Comparable companies - Name</v>
      </c>
      <c r="C5" s="8"/>
      <c r="D5" s="8"/>
      <c r="E5" s="19"/>
      <c r="G5" s="34" t="s">
        <v>30</v>
      </c>
    </row>
    <row r="6" spans="1:13" s="16" customFormat="1" ht="12" collapsed="1" x14ac:dyDescent="0.15">
      <c r="B6" s="25" t="str">
        <f>Input!$C$9</f>
        <v>USDm</v>
      </c>
      <c r="C6" s="17" t="s">
        <v>13</v>
      </c>
      <c r="D6" s="17" t="s">
        <v>26</v>
      </c>
      <c r="E6" s="20" t="s">
        <v>14</v>
      </c>
      <c r="G6" s="23"/>
      <c r="I6" s="4"/>
      <c r="J6" s="4"/>
      <c r="K6" s="4"/>
      <c r="L6" s="4"/>
      <c r="M6" s="4"/>
    </row>
    <row r="7" spans="1:13" s="4" customFormat="1" x14ac:dyDescent="0.15">
      <c r="B7" s="18" t="str">
        <f>Input!$C$15&amp;" "&amp;Input!$C$13</f>
        <v>Median LTM EV/EBITDA</v>
      </c>
      <c r="C7" s="27" t="e">
        <f>$D7*(1-Input!$C$19)</f>
        <v>#DIV/0!</v>
      </c>
      <c r="D7" s="43" t="e">
        <f>INDEX(Peers!$B$7:$BE$22,MATCH(Input!$C$15,Peers!$B$7:$B$22,0),MATCH(Input!$C$13,Peers!$B$7:$BE$7,0))</f>
        <v>#DIV/0!</v>
      </c>
      <c r="E7" s="12" t="e">
        <f>$D7*(1+Input!$C$19)</f>
        <v>#DIV/0!</v>
      </c>
    </row>
    <row r="8" spans="1:13" s="4" customFormat="1" x14ac:dyDescent="0.15">
      <c r="B8" s="44" t="s">
        <v>38</v>
      </c>
      <c r="C8" s="45">
        <f>D8</f>
        <v>-0.25</v>
      </c>
      <c r="D8" s="46">
        <f>Input!$C$21</f>
        <v>-0.25</v>
      </c>
      <c r="E8" s="47">
        <f>D8</f>
        <v>-0.25</v>
      </c>
    </row>
    <row r="9" spans="1:13" s="4" customFormat="1" x14ac:dyDescent="0.15">
      <c r="B9" s="44" t="s">
        <v>36</v>
      </c>
      <c r="C9" s="45">
        <f>D9</f>
        <v>-0.05</v>
      </c>
      <c r="D9" s="46">
        <f>Input!$C$23</f>
        <v>-0.05</v>
      </c>
      <c r="E9" s="47">
        <f>D9</f>
        <v>-0.05</v>
      </c>
    </row>
    <row r="10" spans="1:13" s="4" customFormat="1" x14ac:dyDescent="0.15">
      <c r="A10" s="5"/>
      <c r="B10" s="44" t="s">
        <v>41</v>
      </c>
      <c r="C10" s="45">
        <f>D10</f>
        <v>0.1</v>
      </c>
      <c r="D10" s="46">
        <f>Input!$C$25</f>
        <v>0.1</v>
      </c>
      <c r="E10" s="47">
        <f>D10</f>
        <v>0.1</v>
      </c>
    </row>
    <row r="11" spans="1:13" s="4" customFormat="1" x14ac:dyDescent="0.15">
      <c r="A11" s="5"/>
      <c r="B11" s="44" t="s">
        <v>42</v>
      </c>
      <c r="C11" s="45">
        <f>D11</f>
        <v>0.05</v>
      </c>
      <c r="D11" s="46">
        <f>Input!$C$27</f>
        <v>0.05</v>
      </c>
      <c r="E11" s="47">
        <f>D11</f>
        <v>0.05</v>
      </c>
    </row>
    <row r="12" spans="1:13" s="4" customFormat="1" x14ac:dyDescent="0.15">
      <c r="A12" s="5"/>
      <c r="B12" s="29" t="str">
        <f>"Adjusted "&amp;LOWER(Input!$C$15)&amp;" "&amp;Input!$C$13</f>
        <v>Adjusted median LTM EV/EBITDA</v>
      </c>
      <c r="C12" s="48" t="e">
        <f t="shared" ref="C12" si="0">C7*(1+C8)*(1+C9)*(1+C10)*(1+C11)</f>
        <v>#DIV/0!</v>
      </c>
      <c r="D12" s="48" t="e">
        <f>D7*(1+D8)*(1+D9)*(1+D10)*(1+D11)</f>
        <v>#DIV/0!</v>
      </c>
      <c r="E12" s="49" t="e">
        <f t="shared" ref="E12" si="1">E7*(1+E8)*(1+E9)*(1+E10)*(1+E11)</f>
        <v>#DIV/0!</v>
      </c>
    </row>
    <row r="13" spans="1:13" s="4" customFormat="1" x14ac:dyDescent="0.15">
      <c r="A13" s="5"/>
      <c r="B13" s="28" t="str">
        <f>Input!$C$11</f>
        <v>LTM EBITDA</v>
      </c>
      <c r="C13" s="36">
        <f>D13</f>
        <v>1000</v>
      </c>
      <c r="D13" s="37">
        <v>1000</v>
      </c>
      <c r="E13" s="38">
        <f>D13</f>
        <v>1000</v>
      </c>
      <c r="G13" s="35" t="s">
        <v>31</v>
      </c>
    </row>
    <row r="14" spans="1:13" s="4" customFormat="1" x14ac:dyDescent="0.15">
      <c r="A14" s="5"/>
      <c r="B14" s="29" t="str">
        <f>IF(OR(Input!$C$11=Peers!$F$7,Input!$C$11=Peers!$G$7,Input!$C$11=Peers!$H$7,Input!$C$11=Peers!$I$7,Input!$C$11=Peers!$J$7,Input!$C$11=Peers!$K$7,Input!$C$11=Peers!$L$7,Input!$C$11=Peers!$M$7,Input!$C$11=Peers!$N$7,Input!$C$11=Peers!$O$7,Input!$C$11=Peers!$P$7,Input!$C$11=Peers!$Q$7),"Implied Enterprise Value","100% Equity value")</f>
        <v>Implied Enterprise Value</v>
      </c>
      <c r="C14" s="39" t="e">
        <f>C12*C13</f>
        <v>#DIV/0!</v>
      </c>
      <c r="D14" s="39" t="e">
        <f>D12*D13</f>
        <v>#DIV/0!</v>
      </c>
      <c r="E14" s="40" t="e">
        <f>E12*E13</f>
        <v>#DIV/0!</v>
      </c>
    </row>
    <row r="15" spans="1:13" s="4" customFormat="1" outlineLevel="1" x14ac:dyDescent="0.15">
      <c r="A15" s="5"/>
      <c r="B15" s="28" t="str">
        <f>IF($B$14="Implied Enterprise Value","Less: Net debt/(cash)","Hide row")</f>
        <v>Less: Net debt/(cash)</v>
      </c>
      <c r="C15" s="36">
        <f>D15</f>
        <v>-500</v>
      </c>
      <c r="D15" s="37">
        <v>-500</v>
      </c>
      <c r="E15" s="38">
        <f>D15</f>
        <v>-500</v>
      </c>
      <c r="G15" s="35" t="s">
        <v>32</v>
      </c>
    </row>
    <row r="16" spans="1:13" s="4" customFormat="1" outlineLevel="1" x14ac:dyDescent="0.15">
      <c r="A16" s="5"/>
      <c r="B16" s="28" t="str">
        <f>IF($B$14="Implied Enterprise Value","Add: Other assets/(liabilities)","Hide row")</f>
        <v>Add: Other assets/(liabilities)</v>
      </c>
      <c r="C16" s="36">
        <f>D16</f>
        <v>200</v>
      </c>
      <c r="D16" s="37">
        <v>200</v>
      </c>
      <c r="E16" s="38">
        <f>D16</f>
        <v>200</v>
      </c>
      <c r="G16" s="35" t="s">
        <v>32</v>
      </c>
    </row>
    <row r="17" spans="2:7" outlineLevel="1" x14ac:dyDescent="0.15">
      <c r="B17" s="29" t="str">
        <f>IF($B$14="Implied Enterprise Value","Implied 100% equity value","Hide row")</f>
        <v>Implied 100% equity value</v>
      </c>
      <c r="C17" s="39" t="e">
        <f>SUM(C14:C16)</f>
        <v>#DIV/0!</v>
      </c>
      <c r="D17" s="39" t="e">
        <f>SUM(D14:D16)</f>
        <v>#DIV/0!</v>
      </c>
      <c r="E17" s="40" t="e">
        <f>SUM(E14:E16)</f>
        <v>#DIV/0!</v>
      </c>
      <c r="F17" s="4"/>
      <c r="G17" s="4"/>
    </row>
    <row r="18" spans="2:7" x14ac:dyDescent="0.15">
      <c r="B18" s="28" t="s">
        <v>29</v>
      </c>
      <c r="C18" s="32">
        <f>D18</f>
        <v>0.5</v>
      </c>
      <c r="D18" s="30">
        <f>Input!$C$17</f>
        <v>0.5</v>
      </c>
      <c r="E18" s="31">
        <f>D18</f>
        <v>0.5</v>
      </c>
      <c r="F18" s="4"/>
      <c r="G18" s="4"/>
    </row>
    <row r="19" spans="2:7" ht="12" thickBot="1" x14ac:dyDescent="0.2">
      <c r="B19" s="33" t="s">
        <v>12</v>
      </c>
      <c r="C19" s="41" t="e">
        <f>IF($B$14="Implied Enterprise Value",C17*C18,C14*C18)</f>
        <v>#DIV/0!</v>
      </c>
      <c r="D19" s="41" t="e">
        <f>IF($B$14="Implied Enterprise Value",D17*D18,D14*D18)</f>
        <v>#DIV/0!</v>
      </c>
      <c r="E19" s="42" t="e">
        <f>IF($B$14="Implied Enterprise Value",E17*E18,E14*E18)</f>
        <v>#DIV/0!</v>
      </c>
      <c r="F19" s="4"/>
      <c r="G19" s="4"/>
    </row>
    <row r="20" spans="2:7" x14ac:dyDescent="0.15">
      <c r="B20" s="50"/>
    </row>
  </sheetData>
  <hyperlinks>
    <hyperlink ref="A1" location="Index!A1" display="Index" xr:uid="{217E8AB3-DC1B-2347-B03A-A03C0C800D46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showGridLines="0" zoomScale="85" zoomScaleNormal="85" zoomScalePageLayoutView="85" workbookViewId="0"/>
  </sheetViews>
  <sheetFormatPr baseColWidth="10" defaultColWidth="8.83203125" defaultRowHeight="11" outlineLevelRow="1" x14ac:dyDescent="0.15"/>
  <cols>
    <col min="1" max="1" width="2.1640625" style="26" customWidth="1"/>
    <col min="2" max="2" width="32.83203125" style="26" bestFit="1" customWidth="1"/>
    <col min="3" max="3" width="11.33203125" style="26" bestFit="1" customWidth="1"/>
    <col min="4" max="4" width="11.33203125" style="26" customWidth="1"/>
    <col min="5" max="5" width="8.83203125" style="26"/>
    <col min="6" max="6" width="2.33203125" style="26" customWidth="1"/>
    <col min="7" max="7" width="41.6640625" style="26" bestFit="1" customWidth="1"/>
    <col min="8" max="13" width="8.83203125" style="26"/>
    <col min="14" max="14" width="8.83203125" style="6"/>
    <col min="15" max="16384" width="8.83203125" style="26"/>
  </cols>
  <sheetData>
    <row r="1" spans="1:14" s="155" customFormat="1" x14ac:dyDescent="0.15">
      <c r="A1" s="154" t="s">
        <v>94</v>
      </c>
    </row>
    <row r="2" spans="1:14" s="155" customFormat="1" x14ac:dyDescent="0.15">
      <c r="A2" s="155" t="str">
        <f>Cover!$B$7</f>
        <v>Trading multiples analysis and valuation</v>
      </c>
    </row>
    <row r="3" spans="1:14" s="157" customFormat="1" ht="16" x14ac:dyDescent="0.2">
      <c r="A3" s="156" t="str">
        <f ca="1">MID(CELL("filename",A1),FIND("]",CELL("filename",A1))+1,255)</f>
        <v>Valuation_Minority</v>
      </c>
    </row>
    <row r="4" spans="1:14" s="1" customFormat="1" x14ac:dyDescent="0.15">
      <c r="E4" s="2"/>
    </row>
    <row r="5" spans="1:14" s="4" customFormat="1" ht="19.5" customHeight="1" x14ac:dyDescent="0.15">
      <c r="B5" s="7" t="str">
        <f>"Comparable companies - "&amp;Input!$C$7</f>
        <v>Comparable companies - Name</v>
      </c>
      <c r="C5" s="8"/>
      <c r="D5" s="8"/>
      <c r="E5" s="19"/>
      <c r="G5" s="34" t="s">
        <v>30</v>
      </c>
    </row>
    <row r="6" spans="1:14" s="16" customFormat="1" ht="12" collapsed="1" x14ac:dyDescent="0.15">
      <c r="B6" s="25" t="str">
        <f>Input!$C$9</f>
        <v>USDm</v>
      </c>
      <c r="C6" s="17" t="s">
        <v>13</v>
      </c>
      <c r="D6" s="17" t="s">
        <v>26</v>
      </c>
      <c r="E6" s="20" t="s">
        <v>14</v>
      </c>
      <c r="G6" s="23"/>
      <c r="I6" s="4"/>
      <c r="J6" s="4"/>
      <c r="K6" s="4"/>
      <c r="L6" s="4"/>
      <c r="M6" s="4"/>
    </row>
    <row r="7" spans="1:14" s="4" customFormat="1" x14ac:dyDescent="0.15">
      <c r="B7" s="18" t="str">
        <f>Input!$C$15&amp;" "&amp;Input!$C$13</f>
        <v>Median LTM EV/EBITDA</v>
      </c>
      <c r="C7" s="27" t="e">
        <f>$D7*(1-Input!$C$19)</f>
        <v>#DIV/0!</v>
      </c>
      <c r="D7" s="43" t="e">
        <f>INDEX(Peers!$B$7:$BE$22,MATCH(Input!$C$15,Peers!$B$7:$B$22,0),MATCH(Input!$C$13,Peers!$B$7:$BE$7,0))</f>
        <v>#DIV/0!</v>
      </c>
      <c r="E7" s="12" t="e">
        <f>$D7*(1+Input!$C$19)</f>
        <v>#DIV/0!</v>
      </c>
    </row>
    <row r="8" spans="1:14" s="4" customFormat="1" x14ac:dyDescent="0.15">
      <c r="B8" s="44" t="s">
        <v>38</v>
      </c>
      <c r="C8" s="45">
        <f>D8</f>
        <v>-0.25</v>
      </c>
      <c r="D8" s="46">
        <f>Input!$C$21</f>
        <v>-0.25</v>
      </c>
      <c r="E8" s="47">
        <f>D8</f>
        <v>-0.25</v>
      </c>
    </row>
    <row r="9" spans="1:14" s="4" customFormat="1" x14ac:dyDescent="0.15">
      <c r="B9" s="44" t="s">
        <v>36</v>
      </c>
      <c r="C9" s="45">
        <f>D9</f>
        <v>-0.05</v>
      </c>
      <c r="D9" s="46">
        <f>Input!$C$23</f>
        <v>-0.05</v>
      </c>
      <c r="E9" s="47">
        <f>D9</f>
        <v>-0.05</v>
      </c>
    </row>
    <row r="10" spans="1:14" s="4" customFormat="1" x14ac:dyDescent="0.15">
      <c r="A10" s="5"/>
      <c r="B10" s="44" t="s">
        <v>42</v>
      </c>
      <c r="C10" s="45">
        <f>D10</f>
        <v>0.05</v>
      </c>
      <c r="D10" s="46">
        <f>Input!$C$27</f>
        <v>0.05</v>
      </c>
      <c r="E10" s="47">
        <f>D10</f>
        <v>0.05</v>
      </c>
    </row>
    <row r="11" spans="1:14" s="4" customFormat="1" x14ac:dyDescent="0.15">
      <c r="A11" s="5"/>
      <c r="B11" s="29" t="str">
        <f>"Adjusted "&amp;LOWER(Input!$C$15)&amp;" "&amp;Input!$C$13</f>
        <v>Adjusted median LTM EV/EBITDA</v>
      </c>
      <c r="C11" s="48" t="e">
        <f t="shared" ref="C11" si="0">C7*(1+C8)*(1+C9)*(1+C10)</f>
        <v>#DIV/0!</v>
      </c>
      <c r="D11" s="48" t="e">
        <f>D7*(1+D8)*(1+D9)*(1+D10)</f>
        <v>#DIV/0!</v>
      </c>
      <c r="E11" s="49" t="e">
        <f t="shared" ref="E11" si="1">E7*(1+E8)*(1+E9)*(1+E10)</f>
        <v>#DIV/0!</v>
      </c>
    </row>
    <row r="12" spans="1:14" s="4" customFormat="1" x14ac:dyDescent="0.15">
      <c r="A12" s="5"/>
      <c r="B12" s="28" t="str">
        <f>Input!$C$11</f>
        <v>LTM EBITDA</v>
      </c>
      <c r="C12" s="36">
        <f>D12</f>
        <v>1000</v>
      </c>
      <c r="D12" s="37">
        <v>1000</v>
      </c>
      <c r="E12" s="38">
        <f>D12</f>
        <v>1000</v>
      </c>
      <c r="G12" s="35" t="s">
        <v>31</v>
      </c>
    </row>
    <row r="13" spans="1:14" s="4" customFormat="1" x14ac:dyDescent="0.15">
      <c r="A13" s="5"/>
      <c r="B13" s="29" t="str">
        <f>IF(OR(Input!$C$11=Peers!$F$7,Input!$C$11=Peers!$G$7,Input!$C$11=Peers!$H$7,Input!$C$11=Peers!$I$7,Input!$C$11=Peers!$J$7,Input!$C$11=Peers!$K$7,Input!$C$11=Peers!$L$7,Input!$C$11=Peers!$M$7,Input!$C$11=Peers!$N$7,Input!$C$11=Peers!$O$7,Input!$C$11=Peers!$P$7,Input!$C$11=Peers!$Q$7),"Implied Enterprise Value","100% Equity value")</f>
        <v>Implied Enterprise Value</v>
      </c>
      <c r="C13" s="39" t="e">
        <f>C11*C12</f>
        <v>#DIV/0!</v>
      </c>
      <c r="D13" s="39" t="e">
        <f>D11*D12</f>
        <v>#DIV/0!</v>
      </c>
      <c r="E13" s="40" t="e">
        <f>E11*E12</f>
        <v>#DIV/0!</v>
      </c>
    </row>
    <row r="14" spans="1:14" s="4" customFormat="1" outlineLevel="1" x14ac:dyDescent="0.15">
      <c r="A14" s="5"/>
      <c r="B14" s="28" t="str">
        <f>IF($B$13="Implied Enterprise Value","Less: Net debt/(cash)","Hide row")</f>
        <v>Less: Net debt/(cash)</v>
      </c>
      <c r="C14" s="36">
        <f>D14</f>
        <v>-500</v>
      </c>
      <c r="D14" s="37">
        <v>-500</v>
      </c>
      <c r="E14" s="38">
        <f>D14</f>
        <v>-500</v>
      </c>
      <c r="G14" s="35" t="s">
        <v>32</v>
      </c>
    </row>
    <row r="15" spans="1:14" s="4" customFormat="1" outlineLevel="1" x14ac:dyDescent="0.15">
      <c r="A15" s="5"/>
      <c r="B15" s="28" t="str">
        <f>IF($B$13="Implied Enterprise Value","Add: Other assets/(liabilities)","Hide row")</f>
        <v>Add: Other assets/(liabilities)</v>
      </c>
      <c r="C15" s="36">
        <f>D15</f>
        <v>200</v>
      </c>
      <c r="D15" s="37">
        <v>200</v>
      </c>
      <c r="E15" s="38">
        <f>D15</f>
        <v>200</v>
      </c>
      <c r="G15" s="35" t="s">
        <v>32</v>
      </c>
    </row>
    <row r="16" spans="1:14" outlineLevel="1" x14ac:dyDescent="0.15">
      <c r="B16" s="29" t="str">
        <f>IF($B$13="Implied Enterprise Value","Implied 100% equity value","Hide row")</f>
        <v>Implied 100% equity value</v>
      </c>
      <c r="C16" s="39" t="e">
        <f>SUM(C13:C15)</f>
        <v>#DIV/0!</v>
      </c>
      <c r="D16" s="39" t="e">
        <f>SUM(D13:D15)</f>
        <v>#DIV/0!</v>
      </c>
      <c r="E16" s="40" t="e">
        <f>SUM(E13:E15)</f>
        <v>#DIV/0!</v>
      </c>
      <c r="F16" s="4"/>
      <c r="G16" s="4"/>
      <c r="N16" s="26"/>
    </row>
    <row r="17" spans="2:14" x14ac:dyDescent="0.15">
      <c r="B17" s="28" t="s">
        <v>29</v>
      </c>
      <c r="C17" s="32">
        <f>D17</f>
        <v>0.5</v>
      </c>
      <c r="D17" s="30">
        <f>Input!$C$17</f>
        <v>0.5</v>
      </c>
      <c r="E17" s="31">
        <f>D17</f>
        <v>0.5</v>
      </c>
      <c r="F17" s="4"/>
      <c r="G17" s="4"/>
      <c r="N17" s="26"/>
    </row>
    <row r="18" spans="2:14" ht="12" thickBot="1" x14ac:dyDescent="0.2">
      <c r="B18" s="33" t="s">
        <v>12</v>
      </c>
      <c r="C18" s="41" t="e">
        <f t="shared" ref="C18" si="2">IF($B$13="Implied Enterprise Value",C16*C17,C13*C17)</f>
        <v>#DIV/0!</v>
      </c>
      <c r="D18" s="41" t="e">
        <f>IF($B$13="Implied Enterprise Value",D16*D17,D13*D17)</f>
        <v>#DIV/0!</v>
      </c>
      <c r="E18" s="42" t="e">
        <f t="shared" ref="E18" si="3">IF($B$13="Implied Enterprise Value",E16*E17,E13*E17)</f>
        <v>#DIV/0!</v>
      </c>
      <c r="F18" s="4"/>
      <c r="G18" s="4"/>
      <c r="N18" s="26"/>
    </row>
  </sheetData>
  <hyperlinks>
    <hyperlink ref="A1" location="Index!A1" display="Index" xr:uid="{60664FAC-AF7F-5A4F-92E9-0668E3F3F121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Index</vt:lpstr>
      <vt:lpstr>Input</vt:lpstr>
      <vt:lpstr>Peers</vt:lpstr>
      <vt:lpstr>Valuation</vt:lpstr>
      <vt:lpstr>Valuation_Minority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2021-03-07T15:41:39Z</dcterms:created>
  <dcterms:modified xsi:type="dcterms:W3CDTF">2021-04-06T10:33:21Z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0x010100B1C71893300AAB418A35768AE828B8EE</vt:lpwstr>
  </property>
</Properties>
</file>