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filterPrivacy="1" codeName="ThisWorkbook" defaultThemeVersion="166925"/>
  <xr:revisionPtr revIDLastSave="0" documentId="13_ncr:1_{D016F371-310F-C540-950D-22081CC4C1E4}" xr6:coauthVersionLast="47" xr6:coauthVersionMax="47" xr10:uidLastSave="{00000000-0000-0000-0000-000000000000}"/>
  <bookViews>
    <workbookView xWindow="0" yWindow="460" windowWidth="25600" windowHeight="14280" xr2:uid="{BD8FF48F-E06B-FD45-B134-0152B4B4E95C}"/>
  </bookViews>
  <sheets>
    <sheet name="Cover" sheetId="5" r:id="rId1"/>
    <sheet name="Index" sheetId="6" r:id="rId2"/>
    <sheet name="Input" sheetId="9" r:id="rId3"/>
    <sheet name="Budget" sheetId="1" r:id="rId4"/>
    <sheet name="Actual" sheetId="8" r:id="rId5"/>
  </sheets>
  <calcPr calcId="191029" calcMode="autoNoTable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8" l="1"/>
  <c r="K27" i="8"/>
  <c r="K30" i="8"/>
  <c r="K18" i="8"/>
  <c r="K6" i="8"/>
  <c r="J6" i="8"/>
  <c r="J18" i="8" s="1"/>
  <c r="I6" i="8"/>
  <c r="H6" i="8"/>
  <c r="G6" i="8"/>
  <c r="F6" i="8"/>
  <c r="F30" i="8" s="1"/>
  <c r="E6" i="8"/>
  <c r="D6" i="8"/>
  <c r="C6" i="8"/>
  <c r="B6" i="8"/>
  <c r="H6" i="1"/>
  <c r="H30" i="8"/>
  <c r="J38" i="8"/>
  <c r="J37" i="8"/>
  <c r="J36" i="8"/>
  <c r="J35" i="8"/>
  <c r="J34" i="8"/>
  <c r="J33" i="8"/>
  <c r="J32" i="8"/>
  <c r="J31" i="8"/>
  <c r="I38" i="8"/>
  <c r="I37" i="8"/>
  <c r="I36" i="8"/>
  <c r="I35" i="8"/>
  <c r="I34" i="8"/>
  <c r="I33" i="8"/>
  <c r="I32" i="8"/>
  <c r="I31" i="8"/>
  <c r="G38" i="8"/>
  <c r="G37" i="8"/>
  <c r="G36" i="8"/>
  <c r="G35" i="8"/>
  <c r="G34" i="8"/>
  <c r="G33" i="8"/>
  <c r="G32" i="8"/>
  <c r="G31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E35" i="8"/>
  <c r="D35" i="8"/>
  <c r="C35" i="8"/>
  <c r="F34" i="8"/>
  <c r="E34" i="8"/>
  <c r="D34" i="8"/>
  <c r="C34" i="8"/>
  <c r="F33" i="8"/>
  <c r="E33" i="8"/>
  <c r="D33" i="8"/>
  <c r="C33" i="8"/>
  <c r="F32" i="8"/>
  <c r="E32" i="8"/>
  <c r="D32" i="8"/>
  <c r="C32" i="8"/>
  <c r="F31" i="8"/>
  <c r="E31" i="8"/>
  <c r="D31" i="8"/>
  <c r="C31" i="8"/>
  <c r="K15" i="8"/>
  <c r="K15" i="1"/>
  <c r="I18" i="8"/>
  <c r="G18" i="8"/>
  <c r="E18" i="8"/>
  <c r="D18" i="8"/>
  <c r="C18" i="8"/>
  <c r="I30" i="8"/>
  <c r="G30" i="8"/>
  <c r="E30" i="8"/>
  <c r="D30" i="8"/>
  <c r="C30" i="8"/>
  <c r="B38" i="8"/>
  <c r="B37" i="8"/>
  <c r="B36" i="8"/>
  <c r="B35" i="8"/>
  <c r="B34" i="8"/>
  <c r="B33" i="8"/>
  <c r="B32" i="8"/>
  <c r="B31" i="8"/>
  <c r="B14" i="8"/>
  <c r="B13" i="8"/>
  <c r="H13" i="8" s="1"/>
  <c r="B12" i="8"/>
  <c r="B11" i="8"/>
  <c r="B10" i="8"/>
  <c r="B9" i="8"/>
  <c r="B21" i="8" s="1"/>
  <c r="B8" i="8"/>
  <c r="B7" i="8"/>
  <c r="B14" i="1"/>
  <c r="B13" i="1"/>
  <c r="B12" i="1"/>
  <c r="B11" i="1"/>
  <c r="B10" i="1"/>
  <c r="B9" i="1"/>
  <c r="B8" i="1"/>
  <c r="B7" i="1"/>
  <c r="H14" i="8"/>
  <c r="H12" i="8"/>
  <c r="H11" i="8"/>
  <c r="H10" i="8"/>
  <c r="H9" i="8"/>
  <c r="H8" i="8"/>
  <c r="H7" i="8"/>
  <c r="H14" i="1"/>
  <c r="H13" i="1"/>
  <c r="H12" i="1"/>
  <c r="H11" i="1"/>
  <c r="H10" i="1"/>
  <c r="H9" i="1"/>
  <c r="H8" i="1"/>
  <c r="H7" i="1"/>
  <c r="H31" i="8" s="1"/>
  <c r="B18" i="8"/>
  <c r="B39" i="8"/>
  <c r="H38" i="8"/>
  <c r="H36" i="8"/>
  <c r="H22" i="8"/>
  <c r="H32" i="8"/>
  <c r="B27" i="8"/>
  <c r="B26" i="8"/>
  <c r="B24" i="8"/>
  <c r="B23" i="8"/>
  <c r="B22" i="8"/>
  <c r="B20" i="8"/>
  <c r="B19" i="8"/>
  <c r="H24" i="8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5" i="8"/>
  <c r="F27" i="8" s="1"/>
  <c r="E15" i="8"/>
  <c r="E27" i="8" s="1"/>
  <c r="D15" i="8"/>
  <c r="D27" i="8" s="1"/>
  <c r="C15" i="8"/>
  <c r="C27" i="8" s="1"/>
  <c r="G14" i="8"/>
  <c r="G13" i="8"/>
  <c r="G25" i="8" s="1"/>
  <c r="G12" i="8"/>
  <c r="I12" i="8" s="1"/>
  <c r="J12" i="8" s="1"/>
  <c r="G11" i="8"/>
  <c r="G23" i="8" s="1"/>
  <c r="G10" i="8"/>
  <c r="G9" i="8"/>
  <c r="G21" i="8" s="1"/>
  <c r="G8" i="8"/>
  <c r="I8" i="8" s="1"/>
  <c r="J8" i="8" s="1"/>
  <c r="G7" i="8"/>
  <c r="A3" i="8"/>
  <c r="A2" i="8"/>
  <c r="F15" i="1"/>
  <c r="E15" i="1"/>
  <c r="D15" i="1"/>
  <c r="C15" i="1"/>
  <c r="G14" i="1"/>
  <c r="I14" i="1" s="1"/>
  <c r="J14" i="1" s="1"/>
  <c r="J6" i="1"/>
  <c r="I6" i="1"/>
  <c r="G13" i="1"/>
  <c r="G12" i="1"/>
  <c r="I12" i="1" s="1"/>
  <c r="J12" i="1" s="1"/>
  <c r="G11" i="1"/>
  <c r="G10" i="1"/>
  <c r="I10" i="1" s="1"/>
  <c r="J10" i="1" s="1"/>
  <c r="G9" i="1"/>
  <c r="G8" i="1"/>
  <c r="I8" i="1" s="1"/>
  <c r="J8" i="1" s="1"/>
  <c r="G7" i="1"/>
  <c r="J30" i="8" l="1"/>
  <c r="F18" i="8"/>
  <c r="H18" i="8"/>
  <c r="B25" i="8"/>
  <c r="I9" i="1"/>
  <c r="J9" i="1" s="1"/>
  <c r="I13" i="1"/>
  <c r="J13" i="1" s="1"/>
  <c r="H21" i="8"/>
  <c r="H37" i="8"/>
  <c r="H35" i="8"/>
  <c r="H23" i="8"/>
  <c r="I11" i="1"/>
  <c r="J11" i="1" s="1"/>
  <c r="I7" i="1"/>
  <c r="J7" i="1" s="1"/>
  <c r="H25" i="8"/>
  <c r="H20" i="8"/>
  <c r="H33" i="8"/>
  <c r="I10" i="8"/>
  <c r="J10" i="8" s="1"/>
  <c r="J22" i="8" s="1"/>
  <c r="I14" i="8"/>
  <c r="J14" i="8" s="1"/>
  <c r="J26" i="8" s="1"/>
  <c r="H26" i="8"/>
  <c r="J20" i="8"/>
  <c r="J24" i="8"/>
  <c r="H34" i="8"/>
  <c r="D39" i="8"/>
  <c r="H19" i="8"/>
  <c r="F39" i="8"/>
  <c r="E39" i="8"/>
  <c r="C39" i="8"/>
  <c r="G15" i="8"/>
  <c r="I11" i="8"/>
  <c r="I9" i="8"/>
  <c r="I13" i="8"/>
  <c r="I20" i="8"/>
  <c r="I22" i="8"/>
  <c r="I24" i="8"/>
  <c r="I7" i="8"/>
  <c r="G19" i="8"/>
  <c r="G20" i="8"/>
  <c r="G22" i="8"/>
  <c r="G24" i="8"/>
  <c r="G26" i="8"/>
  <c r="G15" i="1"/>
  <c r="A3" i="9"/>
  <c r="A2" i="9"/>
  <c r="A2" i="1"/>
  <c r="J15" i="1" l="1"/>
  <c r="I15" i="1"/>
  <c r="I26" i="8"/>
  <c r="J9" i="8"/>
  <c r="J11" i="8"/>
  <c r="I19" i="8"/>
  <c r="G27" i="8"/>
  <c r="G39" i="8"/>
  <c r="I23" i="8"/>
  <c r="I21" i="8"/>
  <c r="J7" i="8"/>
  <c r="I15" i="8"/>
  <c r="J13" i="8"/>
  <c r="I25" i="8"/>
  <c r="A3" i="1"/>
  <c r="J23" i="8" l="1"/>
  <c r="J21" i="8"/>
  <c r="J25" i="8"/>
  <c r="I27" i="8"/>
  <c r="I39" i="8"/>
  <c r="J15" i="8"/>
  <c r="J19" i="8"/>
  <c r="A3" i="6"/>
  <c r="A2" i="6"/>
  <c r="J27" i="8" l="1"/>
  <c r="J39" i="8"/>
</calcChain>
</file>

<file path=xl/sharedStrings.xml><?xml version="1.0" encoding="utf-8"?>
<sst xmlns="http://schemas.openxmlformats.org/spreadsheetml/2006/main" count="44" uniqueCount="37">
  <si>
    <t>Total</t>
  </si>
  <si>
    <t>Excel template</t>
  </si>
  <si>
    <t>Index</t>
  </si>
  <si>
    <t>Tab name</t>
  </si>
  <si>
    <t>Link</t>
  </si>
  <si>
    <t>Cell color</t>
  </si>
  <si>
    <t>Currency</t>
  </si>
  <si>
    <t>USD</t>
  </si>
  <si>
    <t>Input</t>
  </si>
  <si>
    <t>General inputs</t>
  </si>
  <si>
    <t>Template instruction</t>
  </si>
  <si>
    <t>Project Budget</t>
  </si>
  <si>
    <t>June 2021</t>
  </si>
  <si>
    <t>Proposed fees</t>
  </si>
  <si>
    <t>Partner</t>
  </si>
  <si>
    <t>Director</t>
  </si>
  <si>
    <t>Senior Manager</t>
  </si>
  <si>
    <t>Manager</t>
  </si>
  <si>
    <t>Assistant Manager</t>
  </si>
  <si>
    <t>Senior Consultant</t>
  </si>
  <si>
    <t>Consultant</t>
  </si>
  <si>
    <t>Analyst</t>
  </si>
  <si>
    <t>Discount</t>
  </si>
  <si>
    <t>Total hours (#)</t>
  </si>
  <si>
    <t>w2</t>
  </si>
  <si>
    <t>w1</t>
  </si>
  <si>
    <t>w3</t>
  </si>
  <si>
    <t>w4</t>
  </si>
  <si>
    <t>Weekly hours per grade</t>
  </si>
  <si>
    <t>Budget vs. Actual analysis</t>
  </si>
  <si>
    <t>Delta (%)</t>
  </si>
  <si>
    <t>Actual fees</t>
  </si>
  <si>
    <t>Hourly rate</t>
  </si>
  <si>
    <t>Input cell to populate/update</t>
  </si>
  <si>
    <t>Budget</t>
  </si>
  <si>
    <t>Actual</t>
  </si>
  <si>
    <t>Recovery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</si>
</sst>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.00_);_(* \(#,##0.00\);_(* &quot;-&quot;??_);_(@_)"/>
    <numFmt numFmtId="166" formatCode="_-* #,##0\ _€_-;\-* #,##0\ _€_-;_-* &quot;-&quot;\ _€_-;_-@_-"/>
    <numFmt numFmtId="167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165" fontId="10" fillId="0" borderId="0" applyFont="0" applyFill="0" applyBorder="0" applyAlignment="0" applyProtection="0">
      <alignment vertical="center"/>
    </xf>
    <xf numFmtId="0" fontId="11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49" fontId="3" fillId="0" borderId="0" xfId="2" applyNumberFormat="1" applyFont="1" applyAlignment="1">
      <alignment horizontal="left" vertical="center"/>
    </xf>
    <xf numFmtId="0" fontId="9" fillId="0" borderId="0" xfId="3" applyFont="1" applyFill="1"/>
    <xf numFmtId="0" fontId="3" fillId="0" borderId="0" xfId="2" applyFont="1"/>
    <xf numFmtId="0" fontId="2" fillId="0" borderId="11" xfId="4" applyFont="1" applyBorder="1" applyAlignment="1">
      <alignment horizontal="left"/>
    </xf>
    <xf numFmtId="0" fontId="2" fillId="0" borderId="11" xfId="2" applyFont="1" applyBorder="1"/>
    <xf numFmtId="0" fontId="3" fillId="0" borderId="0" xfId="2" applyFont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9" fillId="0" borderId="0" xfId="3" applyFont="1" applyAlignment="1">
      <alignment horizontal="right"/>
    </xf>
    <xf numFmtId="0" fontId="5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right"/>
    </xf>
    <xf numFmtId="164" fontId="5" fillId="0" borderId="8" xfId="1" applyNumberFormat="1" applyFont="1" applyFill="1" applyBorder="1" applyAlignment="1">
      <alignment horizontal="right" vertical="center"/>
    </xf>
    <xf numFmtId="164" fontId="3" fillId="0" borderId="15" xfId="1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/>
    </xf>
    <xf numFmtId="164" fontId="5" fillId="0" borderId="13" xfId="1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9" fontId="3" fillId="3" borderId="14" xfId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vertical="center"/>
    </xf>
    <xf numFmtId="166" fontId="5" fillId="0" borderId="8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4" fontId="3" fillId="0" borderId="1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166" fontId="5" fillId="0" borderId="8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167" fontId="3" fillId="0" borderId="2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4" xfId="0" applyNumberFormat="1" applyFont="1" applyFill="1" applyBorder="1" applyAlignment="1">
      <alignment horizontal="right" vertical="center"/>
    </xf>
    <xf numFmtId="167" fontId="5" fillId="0" borderId="12" xfId="0" applyNumberFormat="1" applyFont="1" applyFill="1" applyBorder="1" applyAlignment="1">
      <alignment horizontal="right" vertical="center"/>
    </xf>
    <xf numFmtId="167" fontId="5" fillId="0" borderId="8" xfId="0" applyNumberFormat="1" applyFont="1" applyFill="1" applyBorder="1" applyAlignment="1">
      <alignment horizontal="right" vertical="center"/>
    </xf>
    <xf numFmtId="0" fontId="5" fillId="0" borderId="0" xfId="2" applyFont="1"/>
    <xf numFmtId="166" fontId="3" fillId="3" borderId="0" xfId="0" applyNumberFormat="1" applyFont="1" applyFill="1" applyBorder="1" applyAlignment="1">
      <alignment vertical="center"/>
    </xf>
    <xf numFmtId="166" fontId="3" fillId="3" borderId="15" xfId="0" applyNumberFormat="1" applyFont="1" applyFill="1" applyBorder="1" applyAlignment="1">
      <alignment vertical="center"/>
    </xf>
    <xf numFmtId="166" fontId="3" fillId="3" borderId="16" xfId="0" applyNumberFormat="1" applyFont="1" applyFill="1" applyBorder="1" applyAlignment="1">
      <alignment vertical="center"/>
    </xf>
    <xf numFmtId="166" fontId="3" fillId="3" borderId="17" xfId="0" applyNumberFormat="1" applyFont="1" applyFill="1" applyBorder="1" applyAlignment="1">
      <alignment vertical="center"/>
    </xf>
    <xf numFmtId="166" fontId="3" fillId="3" borderId="10" xfId="0" applyNumberFormat="1" applyFont="1" applyFill="1" applyBorder="1" applyAlignment="1">
      <alignment vertical="center"/>
    </xf>
    <xf numFmtId="166" fontId="5" fillId="3" borderId="12" xfId="0" applyNumberFormat="1" applyFont="1" applyFill="1" applyBorder="1" applyAlignment="1">
      <alignment vertical="center"/>
    </xf>
    <xf numFmtId="166" fontId="3" fillId="3" borderId="10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right" vertical="center"/>
    </xf>
    <xf numFmtId="166" fontId="5" fillId="3" borderId="1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</cellXfs>
  <cellStyles count="8">
    <cellStyle name="Comma 2 5" xfId="6" xr:uid="{F187CBB8-563B-EB4E-BA1A-B0862147065D}"/>
    <cellStyle name="Hyperlink 3" xfId="3" xr:uid="{7888AACF-1453-EF4A-A821-39F7A7B08D49}"/>
    <cellStyle name="Normal" xfId="0" builtinId="0"/>
    <cellStyle name="Normal 10" xfId="5" xr:uid="{8F911A76-1ABB-A348-B109-8DC26E9092FB}"/>
    <cellStyle name="Normal 2" xfId="2" xr:uid="{4C8B49EA-5C6E-C248-830C-F9FA723CBE31}"/>
    <cellStyle name="Normal 20 2" xfId="4" xr:uid="{74648F8C-0E2A-8943-AC6B-07BA6443BC0C}"/>
    <cellStyle name="Normal 4" xfId="7" xr:uid="{AEF85264-5129-5E45-AAFD-F72D0024981D}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127000</xdr:rowOff>
    </xdr:from>
    <xdr:to>
      <xdr:col>2</xdr:col>
      <xdr:colOff>50800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190F4F-E9FE-1740-88C7-5B821D3E78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152" t="32323" r="15151" b="30303"/>
        <a:stretch/>
      </xdr:blipFill>
      <xdr:spPr>
        <a:xfrm>
          <a:off x="228600" y="127000"/>
          <a:ext cx="876300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5D343-06D1-FF4B-B07D-1B7C27E879A9}">
  <dimension ref="B2:B12"/>
  <sheetViews>
    <sheetView showGridLines="0" tabSelected="1" workbookViewId="0"/>
  </sheetViews>
  <sheetFormatPr baseColWidth="10" defaultRowHeight="11" x14ac:dyDescent="0.2"/>
  <cols>
    <col min="1" max="1" width="3" style="4" customWidth="1"/>
    <col min="2" max="16384" width="10.83203125" style="4"/>
  </cols>
  <sheetData>
    <row r="2" spans="2:2" ht="20" x14ac:dyDescent="0.2">
      <c r="B2" s="3"/>
    </row>
    <row r="7" spans="2:2" ht="14" x14ac:dyDescent="0.2">
      <c r="B7" s="5" t="s">
        <v>11</v>
      </c>
    </row>
    <row r="11" spans="2:2" x14ac:dyDescent="0.2">
      <c r="B11" s="4" t="s">
        <v>1</v>
      </c>
    </row>
    <row r="12" spans="2:2" x14ac:dyDescent="0.2">
      <c r="B12" s="6" t="s">
        <v>12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2A8E6-2E9B-9744-9BD7-AD8D231DF7B5}">
  <dimension ref="A1:C12"/>
  <sheetViews>
    <sheetView showGridLines="0" zoomScale="85" zoomScaleNormal="85" workbookViewId="0">
      <selection activeCell="C11" sqref="C11"/>
    </sheetView>
  </sheetViews>
  <sheetFormatPr baseColWidth="10" defaultRowHeight="11" x14ac:dyDescent="0.15"/>
  <cols>
    <col min="1" max="1" width="3" style="8" customWidth="1"/>
    <col min="2" max="2" width="19.33203125" style="8" bestFit="1" customWidth="1"/>
    <col min="3" max="3" width="10.83203125" style="8"/>
    <col min="4" max="4" width="3.33203125" style="8" customWidth="1"/>
    <col min="5" max="16384" width="10.83203125" style="8"/>
  </cols>
  <sheetData>
    <row r="1" spans="1:3" x14ac:dyDescent="0.15">
      <c r="A1" s="7" t="s">
        <v>2</v>
      </c>
    </row>
    <row r="2" spans="1:3" x14ac:dyDescent="0.15">
      <c r="A2" s="8" t="str">
        <f>Cover!$B$7</f>
        <v>Project Budget</v>
      </c>
    </row>
    <row r="3" spans="1:3" s="10" customFormat="1" ht="16" x14ac:dyDescent="0.2">
      <c r="A3" s="9" t="str">
        <f ca="1">MID(CELL("filename",A1),FIND("]",CELL("filename",A1))+1,255)</f>
        <v>Index</v>
      </c>
    </row>
    <row r="4" spans="1:3" x14ac:dyDescent="0.15">
      <c r="A4" s="11"/>
    </row>
    <row r="5" spans="1:3" ht="15" customHeight="1" x14ac:dyDescent="0.15">
      <c r="A5" s="11"/>
      <c r="B5" s="12" t="s">
        <v>3</v>
      </c>
      <c r="C5" s="12"/>
    </row>
    <row r="6" spans="1:3" ht="10" customHeight="1" x14ac:dyDescent="0.15"/>
    <row r="7" spans="1:3" ht="10" customHeight="1" x14ac:dyDescent="0.15">
      <c r="B7" s="8" t="s">
        <v>8</v>
      </c>
      <c r="C7" s="13" t="s">
        <v>4</v>
      </c>
    </row>
    <row r="8" spans="1:3" ht="10" customHeight="1" x14ac:dyDescent="0.15">
      <c r="C8" s="13"/>
    </row>
    <row r="9" spans="1:3" ht="10" customHeight="1" x14ac:dyDescent="0.15">
      <c r="B9" s="8" t="s">
        <v>34</v>
      </c>
      <c r="C9" s="13" t="s">
        <v>4</v>
      </c>
    </row>
    <row r="10" spans="1:3" ht="10" customHeight="1" x14ac:dyDescent="0.15">
      <c r="C10" s="13"/>
    </row>
    <row r="11" spans="1:3" ht="10" customHeight="1" x14ac:dyDescent="0.15">
      <c r="B11" s="8" t="s">
        <v>35</v>
      </c>
      <c r="C11" s="13" t="s">
        <v>4</v>
      </c>
    </row>
    <row r="12" spans="1:3" x14ac:dyDescent="0.15">
      <c r="C12" s="13"/>
    </row>
  </sheetData>
  <hyperlinks>
    <hyperlink ref="C9" location="Budget!A1" display="Link" xr:uid="{831A2406-546F-7D45-8E89-7B3855E76111}"/>
    <hyperlink ref="A1" location="Index!A1" display="Index" xr:uid="{D8E01714-C7B9-9D4F-A74F-711BB90F0872}"/>
    <hyperlink ref="C7" location="Input!A1" display="Link" xr:uid="{2D2B7C43-A298-AA48-952F-636F19C39C4F}"/>
    <hyperlink ref="C11" location="Actual!A1" display="Link" xr:uid="{24998FAA-42CC-8742-B104-A396C3E6603B}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7B4A-F40C-9F4D-A41E-01AB674225E7}">
  <dimension ref="A1:C23"/>
  <sheetViews>
    <sheetView showGridLines="0" zoomScale="85" zoomScaleNormal="85" workbookViewId="0"/>
  </sheetViews>
  <sheetFormatPr baseColWidth="10" defaultRowHeight="11" x14ac:dyDescent="0.15"/>
  <cols>
    <col min="1" max="1" width="3" style="8" customWidth="1"/>
    <col min="2" max="2" width="21" style="8" bestFit="1" customWidth="1"/>
    <col min="3" max="3" width="19" style="8" bestFit="1" customWidth="1"/>
    <col min="4" max="4" width="3.33203125" style="8" customWidth="1"/>
    <col min="5" max="5" width="12.6640625" style="8" customWidth="1"/>
    <col min="6" max="6" width="19" style="8" bestFit="1" customWidth="1"/>
    <col min="7" max="16384" width="10.83203125" style="8"/>
  </cols>
  <sheetData>
    <row r="1" spans="1:3" x14ac:dyDescent="0.15">
      <c r="A1" s="7" t="s">
        <v>2</v>
      </c>
    </row>
    <row r="2" spans="1:3" x14ac:dyDescent="0.15">
      <c r="A2" s="8" t="str">
        <f>Cover!$B$7</f>
        <v>Project Budget</v>
      </c>
    </row>
    <row r="3" spans="1:3" s="10" customFormat="1" ht="16" x14ac:dyDescent="0.2">
      <c r="A3" s="9" t="str">
        <f ca="1">MID(CELL("filename",A1),FIND("]",CELL("filename",A1))+1,255)</f>
        <v>Input</v>
      </c>
    </row>
    <row r="4" spans="1:3" x14ac:dyDescent="0.15">
      <c r="A4" s="11"/>
    </row>
    <row r="5" spans="1:3" ht="15" customHeight="1" x14ac:dyDescent="0.15">
      <c r="A5" s="11"/>
      <c r="B5" s="2" t="s">
        <v>10</v>
      </c>
      <c r="C5" s="2"/>
    </row>
    <row r="6" spans="1:3" ht="10" customHeight="1" x14ac:dyDescent="0.15">
      <c r="B6" s="1"/>
      <c r="C6" s="1"/>
    </row>
    <row r="7" spans="1:3" ht="10" customHeight="1" x14ac:dyDescent="0.15">
      <c r="B7" s="8" t="s">
        <v>33</v>
      </c>
      <c r="C7" s="27" t="s">
        <v>5</v>
      </c>
    </row>
    <row r="8" spans="1:3" ht="10" customHeight="1" x14ac:dyDescent="0.15"/>
    <row r="9" spans="1:3" ht="15" customHeight="1" x14ac:dyDescent="0.15">
      <c r="A9" s="11"/>
      <c r="B9" s="2" t="s">
        <v>9</v>
      </c>
      <c r="C9" s="2"/>
    </row>
    <row r="11" spans="1:3" x14ac:dyDescent="0.15">
      <c r="B11" s="18" t="s">
        <v>6</v>
      </c>
      <c r="C11" s="26" t="s">
        <v>7</v>
      </c>
    </row>
    <row r="12" spans="1:3" x14ac:dyDescent="0.15">
      <c r="C12" s="21"/>
    </row>
    <row r="13" spans="1:3" x14ac:dyDescent="0.15">
      <c r="B13" s="8" t="s">
        <v>22</v>
      </c>
      <c r="C13" s="31">
        <v>0.2</v>
      </c>
    </row>
    <row r="15" spans="1:3" x14ac:dyDescent="0.15">
      <c r="B15" s="56" t="s">
        <v>32</v>
      </c>
    </row>
    <row r="16" spans="1:3" x14ac:dyDescent="0.15">
      <c r="B16" s="18" t="s">
        <v>14</v>
      </c>
      <c r="C16" s="58">
        <v>1000</v>
      </c>
    </row>
    <row r="17" spans="2:3" x14ac:dyDescent="0.15">
      <c r="B17" s="18" t="s">
        <v>15</v>
      </c>
      <c r="C17" s="59">
        <v>850</v>
      </c>
    </row>
    <row r="18" spans="2:3" x14ac:dyDescent="0.15">
      <c r="B18" s="18" t="s">
        <v>16</v>
      </c>
      <c r="C18" s="59">
        <v>700</v>
      </c>
    </row>
    <row r="19" spans="2:3" x14ac:dyDescent="0.15">
      <c r="B19" s="18" t="s">
        <v>17</v>
      </c>
      <c r="C19" s="59">
        <v>550</v>
      </c>
    </row>
    <row r="20" spans="2:3" x14ac:dyDescent="0.15">
      <c r="B20" s="18" t="s">
        <v>18</v>
      </c>
      <c r="C20" s="59">
        <v>400</v>
      </c>
    </row>
    <row r="21" spans="2:3" x14ac:dyDescent="0.15">
      <c r="B21" s="18" t="s">
        <v>19</v>
      </c>
      <c r="C21" s="59">
        <v>300</v>
      </c>
    </row>
    <row r="22" spans="2:3" x14ac:dyDescent="0.15">
      <c r="B22" s="18" t="s">
        <v>20</v>
      </c>
      <c r="C22" s="59">
        <v>200</v>
      </c>
    </row>
    <row r="23" spans="2:3" x14ac:dyDescent="0.15">
      <c r="B23" s="18" t="s">
        <v>21</v>
      </c>
      <c r="C23" s="60">
        <v>150</v>
      </c>
    </row>
  </sheetData>
  <hyperlinks>
    <hyperlink ref="A1" location="Index!A1" display="Index" xr:uid="{B2A69044-CA70-1842-852A-7A35F827CF4D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B254A-8FAD-504E-827E-68AADB6A9556}">
  <sheetPr codeName="Sheet1"/>
  <dimension ref="A1:K16"/>
  <sheetViews>
    <sheetView showGridLines="0" zoomScale="85" zoomScaleNormal="85" workbookViewId="0"/>
  </sheetViews>
  <sheetFormatPr baseColWidth="10" defaultRowHeight="11" x14ac:dyDescent="0.2"/>
  <cols>
    <col min="1" max="1" width="3" style="1" customWidth="1"/>
    <col min="2" max="2" width="27.1640625" style="1" customWidth="1"/>
    <col min="3" max="6" width="7" style="1" customWidth="1"/>
    <col min="7" max="7" width="13.1640625" style="1" bestFit="1" customWidth="1"/>
    <col min="8" max="8" width="12.6640625" style="1" bestFit="1" customWidth="1"/>
    <col min="9" max="9" width="14.83203125" style="1" customWidth="1"/>
    <col min="10" max="10" width="19.1640625" style="1" bestFit="1" customWidth="1"/>
    <col min="11" max="11" width="15.83203125" style="1" bestFit="1" customWidth="1"/>
    <col min="12" max="12" width="10.83203125" style="1"/>
    <col min="13" max="13" width="19" style="1" bestFit="1" customWidth="1"/>
    <col min="14" max="16384" width="10.83203125" style="1"/>
  </cols>
  <sheetData>
    <row r="1" spans="1:11" s="8" customFormat="1" x14ac:dyDescent="0.15">
      <c r="A1" s="7" t="s">
        <v>2</v>
      </c>
    </row>
    <row r="2" spans="1:11" s="8" customFormat="1" x14ac:dyDescent="0.15">
      <c r="A2" s="8" t="str">
        <f>Cover!$B$7</f>
        <v>Project Budget</v>
      </c>
    </row>
    <row r="3" spans="1:11" s="10" customFormat="1" ht="16" x14ac:dyDescent="0.2">
      <c r="A3" s="9" t="str">
        <f ca="1">MID(CELL("filename",A1),FIND("]",CELL("filename",A1))+1,255)</f>
        <v>Budget</v>
      </c>
    </row>
    <row r="4" spans="1:11" ht="13" customHeight="1" x14ac:dyDescent="0.2"/>
    <row r="5" spans="1:11" ht="16" customHeight="1" x14ac:dyDescent="0.2">
      <c r="B5" s="2" t="s">
        <v>13</v>
      </c>
      <c r="C5" s="2"/>
      <c r="D5" s="2"/>
      <c r="E5" s="2"/>
      <c r="F5" s="2"/>
      <c r="G5" s="66"/>
      <c r="H5" s="66"/>
      <c r="I5" s="66"/>
      <c r="J5" s="66"/>
      <c r="K5" s="66"/>
    </row>
    <row r="6" spans="1:11" ht="13" customHeight="1" x14ac:dyDescent="0.2">
      <c r="B6" s="14" t="s">
        <v>28</v>
      </c>
      <c r="C6" s="37" t="s">
        <v>25</v>
      </c>
      <c r="D6" s="37" t="s">
        <v>24</v>
      </c>
      <c r="E6" s="36" t="s">
        <v>26</v>
      </c>
      <c r="F6" s="36" t="s">
        <v>27</v>
      </c>
      <c r="G6" s="28" t="s">
        <v>23</v>
      </c>
      <c r="H6" s="28" t="str">
        <f>"Rate ("&amp;Input!$C$11&amp;"/hr)"</f>
        <v>Rate (USD/hr)</v>
      </c>
      <c r="I6" s="28" t="str">
        <f>"Total cost ("&amp;Input!$C$11&amp;")"</f>
        <v>Total cost (USD)</v>
      </c>
      <c r="J6" s="29" t="str">
        <f>"Discounted fees ("&amp;Input!$C$11&amp;")"</f>
        <v>Discounted fees (USD)</v>
      </c>
      <c r="K6" s="67" t="s">
        <v>36</v>
      </c>
    </row>
    <row r="7" spans="1:11" ht="13" customHeight="1" x14ac:dyDescent="0.2">
      <c r="B7" s="16" t="str">
        <f>Input!B16</f>
        <v>Partner</v>
      </c>
      <c r="C7" s="61">
        <v>0</v>
      </c>
      <c r="D7" s="61">
        <v>0</v>
      </c>
      <c r="E7" s="61">
        <v>0</v>
      </c>
      <c r="F7" s="61">
        <v>2</v>
      </c>
      <c r="G7" s="32">
        <f>SUM(C7:F7)</f>
        <v>2</v>
      </c>
      <c r="H7" s="32">
        <f>INDEX(Input!$C$16:$C$23,MATCH(B7,Input!$B$16:$B$23,0))</f>
        <v>1000</v>
      </c>
      <c r="I7" s="32">
        <f>G7*H7</f>
        <v>2000</v>
      </c>
      <c r="J7" s="33">
        <f>I7*(1-Input!$C$13)</f>
        <v>1600</v>
      </c>
      <c r="K7" s="23"/>
    </row>
    <row r="8" spans="1:11" ht="13" customHeight="1" x14ac:dyDescent="0.2">
      <c r="B8" s="15" t="str">
        <f>Input!B17</f>
        <v>Director</v>
      </c>
      <c r="C8" s="57">
        <v>2</v>
      </c>
      <c r="D8" s="57">
        <v>0</v>
      </c>
      <c r="E8" s="57">
        <v>8</v>
      </c>
      <c r="F8" s="57">
        <v>8</v>
      </c>
      <c r="G8" s="34">
        <f t="shared" ref="G8:G14" si="0">SUM(C8:F8)</f>
        <v>18</v>
      </c>
      <c r="H8" s="34">
        <f>INDEX(Input!$C$16:$C$23,MATCH(B8,Input!$B$16:$B$23,0))</f>
        <v>850</v>
      </c>
      <c r="I8" s="34">
        <f t="shared" ref="I8:I14" si="1">G8*H8</f>
        <v>15300</v>
      </c>
      <c r="J8" s="35">
        <f>I8*(1-Input!$C$13)</f>
        <v>12240</v>
      </c>
      <c r="K8" s="24"/>
    </row>
    <row r="9" spans="1:11" ht="13" customHeight="1" x14ac:dyDescent="0.2">
      <c r="B9" s="15" t="str">
        <f>Input!B18</f>
        <v>Senior Manager</v>
      </c>
      <c r="C9" s="57">
        <v>0</v>
      </c>
      <c r="D9" s="57">
        <v>0</v>
      </c>
      <c r="E9" s="57">
        <v>0</v>
      </c>
      <c r="F9" s="57">
        <v>0</v>
      </c>
      <c r="G9" s="34">
        <f t="shared" si="0"/>
        <v>0</v>
      </c>
      <c r="H9" s="34">
        <f>INDEX(Input!$C$16:$C$23,MATCH(B9,Input!$B$16:$B$23,0))</f>
        <v>700</v>
      </c>
      <c r="I9" s="34">
        <f t="shared" si="1"/>
        <v>0</v>
      </c>
      <c r="J9" s="35">
        <f>I9*(1-Input!$C$13)</f>
        <v>0</v>
      </c>
      <c r="K9" s="24"/>
    </row>
    <row r="10" spans="1:11" ht="13" customHeight="1" x14ac:dyDescent="0.2">
      <c r="B10" s="15" t="str">
        <f>Input!B19</f>
        <v>Manager</v>
      </c>
      <c r="C10" s="57">
        <v>16</v>
      </c>
      <c r="D10" s="57">
        <v>16</v>
      </c>
      <c r="E10" s="57">
        <v>16</v>
      </c>
      <c r="F10" s="57">
        <v>16</v>
      </c>
      <c r="G10" s="34">
        <f t="shared" si="0"/>
        <v>64</v>
      </c>
      <c r="H10" s="34">
        <f>INDEX(Input!$C$16:$C$23,MATCH(B10,Input!$B$16:$B$23,0))</f>
        <v>550</v>
      </c>
      <c r="I10" s="34">
        <f t="shared" si="1"/>
        <v>35200</v>
      </c>
      <c r="J10" s="35">
        <f>I10*(1-Input!$C$13)</f>
        <v>28160</v>
      </c>
      <c r="K10" s="24"/>
    </row>
    <row r="11" spans="1:11" ht="13" customHeight="1" x14ac:dyDescent="0.2">
      <c r="B11" s="15" t="str">
        <f>Input!B20</f>
        <v>Assistant Manager</v>
      </c>
      <c r="C11" s="57">
        <v>0</v>
      </c>
      <c r="D11" s="57">
        <v>0</v>
      </c>
      <c r="E11" s="57">
        <v>0</v>
      </c>
      <c r="F11" s="57">
        <v>0</v>
      </c>
      <c r="G11" s="34">
        <f t="shared" si="0"/>
        <v>0</v>
      </c>
      <c r="H11" s="34">
        <f>INDEX(Input!$C$16:$C$23,MATCH(B11,Input!$B$16:$B$23,0))</f>
        <v>400</v>
      </c>
      <c r="I11" s="34">
        <f t="shared" si="1"/>
        <v>0</v>
      </c>
      <c r="J11" s="35">
        <f>I11*(1-Input!$C$13)</f>
        <v>0</v>
      </c>
      <c r="K11" s="24"/>
    </row>
    <row r="12" spans="1:11" ht="13" customHeight="1" x14ac:dyDescent="0.2">
      <c r="B12" s="15" t="str">
        <f>Input!B21</f>
        <v>Senior Consultant</v>
      </c>
      <c r="C12" s="57">
        <v>0</v>
      </c>
      <c r="D12" s="57">
        <v>0</v>
      </c>
      <c r="E12" s="57">
        <v>0</v>
      </c>
      <c r="F12" s="57">
        <v>0</v>
      </c>
      <c r="G12" s="34">
        <f t="shared" si="0"/>
        <v>0</v>
      </c>
      <c r="H12" s="34">
        <f>INDEX(Input!$C$16:$C$23,MATCH(B12,Input!$B$16:$B$23,0))</f>
        <v>300</v>
      </c>
      <c r="I12" s="34">
        <f t="shared" si="1"/>
        <v>0</v>
      </c>
      <c r="J12" s="35">
        <f>I12*(1-Input!$C$13)</f>
        <v>0</v>
      </c>
      <c r="K12" s="24"/>
    </row>
    <row r="13" spans="1:11" ht="13" customHeight="1" x14ac:dyDescent="0.2">
      <c r="B13" s="15" t="str">
        <f>Input!B22</f>
        <v>Consultant</v>
      </c>
      <c r="C13" s="57">
        <v>40</v>
      </c>
      <c r="D13" s="57">
        <v>40</v>
      </c>
      <c r="E13" s="57">
        <v>40</v>
      </c>
      <c r="F13" s="57">
        <v>40</v>
      </c>
      <c r="G13" s="34">
        <f t="shared" si="0"/>
        <v>160</v>
      </c>
      <c r="H13" s="34">
        <f>INDEX(Input!$C$16:$C$23,MATCH(B13,Input!$B$16:$B$23,0))</f>
        <v>200</v>
      </c>
      <c r="I13" s="34">
        <f t="shared" si="1"/>
        <v>32000</v>
      </c>
      <c r="J13" s="35">
        <f>I13*(1-Input!$C$13)</f>
        <v>25600</v>
      </c>
      <c r="K13" s="24"/>
    </row>
    <row r="14" spans="1:11" ht="13" customHeight="1" x14ac:dyDescent="0.2">
      <c r="B14" s="15" t="str">
        <f>Input!B23</f>
        <v>Analyst</v>
      </c>
      <c r="C14" s="57">
        <v>40</v>
      </c>
      <c r="D14" s="57">
        <v>40</v>
      </c>
      <c r="E14" s="57">
        <v>40</v>
      </c>
      <c r="F14" s="57">
        <v>40</v>
      </c>
      <c r="G14" s="34">
        <f t="shared" si="0"/>
        <v>160</v>
      </c>
      <c r="H14" s="34">
        <f>INDEX(Input!$C$16:$C$23,MATCH(B14,Input!$B$16:$B$23,0))</f>
        <v>150</v>
      </c>
      <c r="I14" s="34">
        <f t="shared" si="1"/>
        <v>24000</v>
      </c>
      <c r="J14" s="35">
        <f>I14*(1-Input!$C$13)</f>
        <v>19200</v>
      </c>
      <c r="K14" s="24"/>
    </row>
    <row r="15" spans="1:11" ht="13" customHeight="1" thickBot="1" x14ac:dyDescent="0.25">
      <c r="B15" s="17" t="s">
        <v>0</v>
      </c>
      <c r="C15" s="62">
        <f>SUM(C7:C14)</f>
        <v>98</v>
      </c>
      <c r="D15" s="62">
        <f t="shared" ref="D15:J15" si="2">SUM(D7:D14)</f>
        <v>96</v>
      </c>
      <c r="E15" s="62">
        <f t="shared" si="2"/>
        <v>104</v>
      </c>
      <c r="F15" s="62">
        <f t="shared" si="2"/>
        <v>106</v>
      </c>
      <c r="G15" s="38">
        <f t="shared" si="2"/>
        <v>404</v>
      </c>
      <c r="H15" s="38"/>
      <c r="I15" s="38">
        <f t="shared" si="2"/>
        <v>108500</v>
      </c>
      <c r="J15" s="39">
        <f t="shared" si="2"/>
        <v>86800</v>
      </c>
      <c r="K15" s="25">
        <f t="shared" ref="K8:K15" si="3">IFERROR(J15/I15,"n.a.")</f>
        <v>0.8</v>
      </c>
    </row>
    <row r="16" spans="1:11" x14ac:dyDescent="0.2">
      <c r="C16" s="30"/>
      <c r="D16" s="30"/>
      <c r="E16" s="30"/>
      <c r="F16" s="30"/>
      <c r="G16" s="30"/>
      <c r="H16" s="30"/>
      <c r="I16" s="30"/>
      <c r="J16" s="30"/>
    </row>
  </sheetData>
  <hyperlinks>
    <hyperlink ref="A1" location="Index!A1" display="Index" xr:uid="{24A24A85-C59A-0142-89E3-3DB692A0FF3E}"/>
  </hyperlink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0CBE3-E887-5648-956B-3A3EB3121C84}">
  <dimension ref="A1:K39"/>
  <sheetViews>
    <sheetView showGridLines="0" zoomScale="85" zoomScaleNormal="85" workbookViewId="0"/>
  </sheetViews>
  <sheetFormatPr baseColWidth="10" defaultRowHeight="11" x14ac:dyDescent="0.2"/>
  <cols>
    <col min="1" max="1" width="3" style="1" customWidth="1"/>
    <col min="2" max="2" width="27.1640625" style="1" customWidth="1"/>
    <col min="3" max="6" width="7" style="1" customWidth="1"/>
    <col min="7" max="7" width="13.1640625" style="1" bestFit="1" customWidth="1"/>
    <col min="8" max="8" width="12.6640625" style="1" bestFit="1" customWidth="1"/>
    <col min="9" max="9" width="14.83203125" style="1" customWidth="1"/>
    <col min="10" max="10" width="19.1640625" style="1" bestFit="1" customWidth="1"/>
    <col min="11" max="11" width="15.83203125" style="1" bestFit="1" customWidth="1"/>
    <col min="12" max="12" width="10.83203125" style="1"/>
    <col min="13" max="13" width="19" style="1" bestFit="1" customWidth="1"/>
    <col min="14" max="16384" width="10.83203125" style="1"/>
  </cols>
  <sheetData>
    <row r="1" spans="1:11" s="8" customFormat="1" x14ac:dyDescent="0.15">
      <c r="A1" s="7" t="s">
        <v>2</v>
      </c>
    </row>
    <row r="2" spans="1:11" s="8" customFormat="1" x14ac:dyDescent="0.15">
      <c r="A2" s="8" t="str">
        <f>Cover!$B$7</f>
        <v>Project Budget</v>
      </c>
    </row>
    <row r="3" spans="1:11" s="10" customFormat="1" ht="16" x14ac:dyDescent="0.2">
      <c r="A3" s="9" t="str">
        <f ca="1">MID(CELL("filename",A1),FIND("]",CELL("filename",A1))+1,255)</f>
        <v>Actual</v>
      </c>
    </row>
    <row r="4" spans="1:11" ht="13" customHeight="1" x14ac:dyDescent="0.2"/>
    <row r="5" spans="1:11" ht="16" customHeight="1" x14ac:dyDescent="0.2">
      <c r="B5" s="2" t="s">
        <v>31</v>
      </c>
      <c r="C5" s="2"/>
      <c r="D5" s="2"/>
      <c r="E5" s="2"/>
      <c r="F5" s="2"/>
      <c r="G5" s="2"/>
      <c r="H5" s="2"/>
      <c r="I5" s="2"/>
      <c r="J5" s="2"/>
      <c r="K5" s="66"/>
    </row>
    <row r="6" spans="1:11" ht="13" customHeight="1" x14ac:dyDescent="0.2">
      <c r="B6" s="14" t="str">
        <f>Budget!B6</f>
        <v>Weekly hours per grade</v>
      </c>
      <c r="C6" s="37" t="str">
        <f>Budget!C6</f>
        <v>w1</v>
      </c>
      <c r="D6" s="37" t="str">
        <f>Budget!D6</f>
        <v>w2</v>
      </c>
      <c r="E6" s="36" t="str">
        <f>Budget!E6</f>
        <v>w3</v>
      </c>
      <c r="F6" s="36" t="str">
        <f>Budget!F6</f>
        <v>w4</v>
      </c>
      <c r="G6" s="28" t="str">
        <f>Budget!G6</f>
        <v>Total hours (#)</v>
      </c>
      <c r="H6" s="28" t="str">
        <f>Budget!H6</f>
        <v>Rate (USD/hr)</v>
      </c>
      <c r="I6" s="28" t="str">
        <f>Budget!I6</f>
        <v>Total cost (USD)</v>
      </c>
      <c r="J6" s="29" t="str">
        <f>Budget!J6</f>
        <v>Discounted fees (USD)</v>
      </c>
      <c r="K6" s="67" t="str">
        <f>Budget!K6</f>
        <v>Recovery rate (%)</v>
      </c>
    </row>
    <row r="7" spans="1:11" ht="13" customHeight="1" x14ac:dyDescent="0.2">
      <c r="B7" s="16" t="str">
        <f>Input!B16</f>
        <v>Partner</v>
      </c>
      <c r="C7" s="63">
        <v>0</v>
      </c>
      <c r="D7" s="63">
        <v>0</v>
      </c>
      <c r="E7" s="63">
        <v>0</v>
      </c>
      <c r="F7" s="63">
        <v>2</v>
      </c>
      <c r="G7" s="44">
        <f>SUM(C7:F7)</f>
        <v>2</v>
      </c>
      <c r="H7" s="32">
        <f>INDEX(Input!$C$16:$C$23,MATCH(B7,Input!$B$16:$B$23,0))</f>
        <v>1000</v>
      </c>
      <c r="I7" s="44">
        <f>G7*H7</f>
        <v>2000</v>
      </c>
      <c r="J7" s="45">
        <f>I7*(1-Input!$C$13)</f>
        <v>1600</v>
      </c>
      <c r="K7" s="23"/>
    </row>
    <row r="8" spans="1:11" ht="13" customHeight="1" x14ac:dyDescent="0.2">
      <c r="B8" s="15" t="str">
        <f>Input!B17</f>
        <v>Director</v>
      </c>
      <c r="C8" s="64">
        <v>4</v>
      </c>
      <c r="D8" s="64">
        <v>0</v>
      </c>
      <c r="E8" s="64">
        <v>10</v>
      </c>
      <c r="F8" s="64">
        <v>10</v>
      </c>
      <c r="G8" s="46">
        <f t="shared" ref="G8:G14" si="0">SUM(C8:F8)</f>
        <v>24</v>
      </c>
      <c r="H8" s="34">
        <f>INDEX(Input!$C$16:$C$23,MATCH(B8,Input!$B$16:$B$23,0))</f>
        <v>850</v>
      </c>
      <c r="I8" s="46">
        <f t="shared" ref="I8:I14" si="1">G8*H8</f>
        <v>20400</v>
      </c>
      <c r="J8" s="47">
        <f>I8*(1-Input!$C$13)</f>
        <v>16320</v>
      </c>
      <c r="K8" s="24"/>
    </row>
    <row r="9" spans="1:11" ht="13" customHeight="1" x14ac:dyDescent="0.2">
      <c r="B9" s="15" t="str">
        <f>Input!B18</f>
        <v>Senior Manager</v>
      </c>
      <c r="C9" s="64">
        <v>0</v>
      </c>
      <c r="D9" s="64">
        <v>0</v>
      </c>
      <c r="E9" s="64">
        <v>0</v>
      </c>
      <c r="F9" s="64">
        <v>0</v>
      </c>
      <c r="G9" s="46">
        <f t="shared" si="0"/>
        <v>0</v>
      </c>
      <c r="H9" s="34">
        <f>INDEX(Input!$C$16:$C$23,MATCH(B9,Input!$B$16:$B$23,0))</f>
        <v>700</v>
      </c>
      <c r="I9" s="46">
        <f t="shared" si="1"/>
        <v>0</v>
      </c>
      <c r="J9" s="47">
        <f>I9*(1-Input!$C$13)</f>
        <v>0</v>
      </c>
      <c r="K9" s="24"/>
    </row>
    <row r="10" spans="1:11" ht="13" customHeight="1" x14ac:dyDescent="0.2">
      <c r="B10" s="15" t="str">
        <f>Input!B19</f>
        <v>Manager</v>
      </c>
      <c r="C10" s="64">
        <v>24</v>
      </c>
      <c r="D10" s="64">
        <v>24</v>
      </c>
      <c r="E10" s="64">
        <v>24</v>
      </c>
      <c r="F10" s="64">
        <v>16</v>
      </c>
      <c r="G10" s="46">
        <f t="shared" si="0"/>
        <v>88</v>
      </c>
      <c r="H10" s="34">
        <f>INDEX(Input!$C$16:$C$23,MATCH(B10,Input!$B$16:$B$23,0))</f>
        <v>550</v>
      </c>
      <c r="I10" s="46">
        <f t="shared" si="1"/>
        <v>48400</v>
      </c>
      <c r="J10" s="47">
        <f>I10*(1-Input!$C$13)</f>
        <v>38720</v>
      </c>
      <c r="K10" s="24"/>
    </row>
    <row r="11" spans="1:11" ht="13" customHeight="1" x14ac:dyDescent="0.2">
      <c r="B11" s="15" t="str">
        <f>Input!B20</f>
        <v>Assistant Manager</v>
      </c>
      <c r="C11" s="64">
        <v>0</v>
      </c>
      <c r="D11" s="64">
        <v>0</v>
      </c>
      <c r="E11" s="64">
        <v>0</v>
      </c>
      <c r="F11" s="64">
        <v>0</v>
      </c>
      <c r="G11" s="46">
        <f t="shared" si="0"/>
        <v>0</v>
      </c>
      <c r="H11" s="34">
        <f>INDEX(Input!$C$16:$C$23,MATCH(B11,Input!$B$16:$B$23,0))</f>
        <v>400</v>
      </c>
      <c r="I11" s="46">
        <f t="shared" si="1"/>
        <v>0</v>
      </c>
      <c r="J11" s="47">
        <f>I11*(1-Input!$C$13)</f>
        <v>0</v>
      </c>
      <c r="K11" s="24"/>
    </row>
    <row r="12" spans="1:11" ht="13" customHeight="1" x14ac:dyDescent="0.2">
      <c r="B12" s="15" t="str">
        <f>Input!B21</f>
        <v>Senior Consultant</v>
      </c>
      <c r="C12" s="64">
        <v>0</v>
      </c>
      <c r="D12" s="64">
        <v>0</v>
      </c>
      <c r="E12" s="64">
        <v>0</v>
      </c>
      <c r="F12" s="64">
        <v>0</v>
      </c>
      <c r="G12" s="46">
        <f t="shared" si="0"/>
        <v>0</v>
      </c>
      <c r="H12" s="34">
        <f>INDEX(Input!$C$16:$C$23,MATCH(B12,Input!$B$16:$B$23,0))</f>
        <v>300</v>
      </c>
      <c r="I12" s="46">
        <f t="shared" si="1"/>
        <v>0</v>
      </c>
      <c r="J12" s="47">
        <f>I12*(1-Input!$C$13)</f>
        <v>0</v>
      </c>
      <c r="K12" s="24"/>
    </row>
    <row r="13" spans="1:11" ht="13" customHeight="1" x14ac:dyDescent="0.2">
      <c r="B13" s="15" t="str">
        <f>Input!B22</f>
        <v>Consultant</v>
      </c>
      <c r="C13" s="64">
        <v>40</v>
      </c>
      <c r="D13" s="64">
        <v>40</v>
      </c>
      <c r="E13" s="64">
        <v>40</v>
      </c>
      <c r="F13" s="64">
        <v>32</v>
      </c>
      <c r="G13" s="46">
        <f t="shared" si="0"/>
        <v>152</v>
      </c>
      <c r="H13" s="34">
        <f>INDEX(Input!$C$16:$C$23,MATCH(B13,Input!$B$16:$B$23,0))</f>
        <v>200</v>
      </c>
      <c r="I13" s="46">
        <f t="shared" si="1"/>
        <v>30400</v>
      </c>
      <c r="J13" s="47">
        <f>I13*(1-Input!$C$13)</f>
        <v>24320</v>
      </c>
      <c r="K13" s="24"/>
    </row>
    <row r="14" spans="1:11" ht="13" customHeight="1" x14ac:dyDescent="0.2">
      <c r="B14" s="15" t="str">
        <f>Input!B23</f>
        <v>Analyst</v>
      </c>
      <c r="C14" s="64">
        <v>40</v>
      </c>
      <c r="D14" s="64">
        <v>40</v>
      </c>
      <c r="E14" s="64">
        <v>40</v>
      </c>
      <c r="F14" s="64">
        <v>32</v>
      </c>
      <c r="G14" s="46">
        <f t="shared" si="0"/>
        <v>152</v>
      </c>
      <c r="H14" s="34">
        <f>INDEX(Input!$C$16:$C$23,MATCH(B14,Input!$B$16:$B$23,0))</f>
        <v>150</v>
      </c>
      <c r="I14" s="46">
        <f t="shared" si="1"/>
        <v>22800</v>
      </c>
      <c r="J14" s="47">
        <f>I14*(1-Input!$C$13)</f>
        <v>18240</v>
      </c>
      <c r="K14" s="24"/>
    </row>
    <row r="15" spans="1:11" ht="13" customHeight="1" thickBot="1" x14ac:dyDescent="0.25">
      <c r="B15" s="17" t="s">
        <v>0</v>
      </c>
      <c r="C15" s="65">
        <f>SUM(C7:C14)</f>
        <v>108</v>
      </c>
      <c r="D15" s="65">
        <f t="shared" ref="D15:J15" si="2">SUM(D7:D14)</f>
        <v>104</v>
      </c>
      <c r="E15" s="65">
        <f t="shared" si="2"/>
        <v>114</v>
      </c>
      <c r="F15" s="65">
        <f t="shared" si="2"/>
        <v>92</v>
      </c>
      <c r="G15" s="48">
        <f t="shared" si="2"/>
        <v>418</v>
      </c>
      <c r="H15" s="48"/>
      <c r="I15" s="48">
        <f t="shared" si="2"/>
        <v>124000</v>
      </c>
      <c r="J15" s="49">
        <f t="shared" si="2"/>
        <v>99200</v>
      </c>
      <c r="K15" s="25">
        <f t="shared" ref="K8:K15" si="3">IFERROR(J15/I15,"n.a.")</f>
        <v>0.8</v>
      </c>
    </row>
    <row r="16" spans="1:11" x14ac:dyDescent="0.2">
      <c r="C16" s="30"/>
      <c r="D16" s="30"/>
      <c r="E16" s="30"/>
      <c r="F16" s="30"/>
      <c r="G16" s="30"/>
      <c r="H16" s="30"/>
      <c r="I16" s="30"/>
      <c r="J16" s="30"/>
    </row>
    <row r="17" spans="2:11" ht="16" customHeight="1" x14ac:dyDescent="0.2">
      <c r="B17" s="2" t="s">
        <v>29</v>
      </c>
      <c r="C17" s="66"/>
      <c r="D17" s="66"/>
      <c r="E17" s="66"/>
      <c r="F17" s="66"/>
      <c r="G17" s="66"/>
      <c r="H17" s="66"/>
      <c r="I17" s="66"/>
      <c r="J17" s="66"/>
      <c r="K17" s="66"/>
    </row>
    <row r="18" spans="2:11" ht="13" customHeight="1" x14ac:dyDescent="0.2">
      <c r="B18" s="14" t="str">
        <f>"Delta ("&amp;Input!$C$11&amp;")"</f>
        <v>Delta (USD)</v>
      </c>
      <c r="C18" s="37" t="str">
        <f>C$6</f>
        <v>w1</v>
      </c>
      <c r="D18" s="37" t="str">
        <f t="shared" ref="D18:K18" si="4">D$6</f>
        <v>w2</v>
      </c>
      <c r="E18" s="36" t="str">
        <f t="shared" si="4"/>
        <v>w3</v>
      </c>
      <c r="F18" s="36" t="str">
        <f t="shared" si="4"/>
        <v>w4</v>
      </c>
      <c r="G18" s="28" t="str">
        <f t="shared" si="4"/>
        <v>Total hours (#)</v>
      </c>
      <c r="H18" s="28" t="str">
        <f t="shared" si="4"/>
        <v>Rate (USD/hr)</v>
      </c>
      <c r="I18" s="28" t="str">
        <f t="shared" si="4"/>
        <v>Total cost (USD)</v>
      </c>
      <c r="J18" s="29" t="str">
        <f t="shared" si="4"/>
        <v>Discounted fees (USD)</v>
      </c>
      <c r="K18" s="67" t="str">
        <f t="shared" si="4"/>
        <v>Recovery rate (%)</v>
      </c>
    </row>
    <row r="19" spans="2:11" ht="13" customHeight="1" x14ac:dyDescent="0.2">
      <c r="B19" s="16" t="str">
        <f>B7</f>
        <v>Partner</v>
      </c>
      <c r="C19" s="50">
        <f>C7-Budget!C7</f>
        <v>0</v>
      </c>
      <c r="D19" s="50">
        <f>D7-Budget!D7</f>
        <v>0</v>
      </c>
      <c r="E19" s="50">
        <f>E7-Budget!E7</f>
        <v>0</v>
      </c>
      <c r="F19" s="50">
        <f>F7-Budget!F7</f>
        <v>0</v>
      </c>
      <c r="G19" s="50">
        <f>G7-Budget!G7</f>
        <v>0</v>
      </c>
      <c r="H19" s="50">
        <f>H7-Budget!H7</f>
        <v>0</v>
      </c>
      <c r="I19" s="50">
        <f>I7-Budget!I7</f>
        <v>0</v>
      </c>
      <c r="J19" s="51">
        <f>J7-Budget!J7</f>
        <v>0</v>
      </c>
      <c r="K19" s="23"/>
    </row>
    <row r="20" spans="2:11" ht="13" customHeight="1" x14ac:dyDescent="0.2">
      <c r="B20" s="15" t="str">
        <f t="shared" ref="B20:B27" si="5">B8</f>
        <v>Director</v>
      </c>
      <c r="C20" s="52">
        <f>C8-Budget!C8</f>
        <v>2</v>
      </c>
      <c r="D20" s="52">
        <f>D8-Budget!D8</f>
        <v>0</v>
      </c>
      <c r="E20" s="52">
        <f>E8-Budget!E8</f>
        <v>2</v>
      </c>
      <c r="F20" s="52">
        <f>F8-Budget!F8</f>
        <v>2</v>
      </c>
      <c r="G20" s="52">
        <f>G8-Budget!G8</f>
        <v>6</v>
      </c>
      <c r="H20" s="52">
        <f>H8-Budget!H8</f>
        <v>0</v>
      </c>
      <c r="I20" s="52">
        <f>I8-Budget!I8</f>
        <v>5100</v>
      </c>
      <c r="J20" s="53">
        <f>J8-Budget!J8</f>
        <v>4080</v>
      </c>
      <c r="K20" s="24"/>
    </row>
    <row r="21" spans="2:11" ht="13" customHeight="1" x14ac:dyDescent="0.2">
      <c r="B21" s="15" t="str">
        <f t="shared" si="5"/>
        <v>Senior Manager</v>
      </c>
      <c r="C21" s="52">
        <f>C9-Budget!C9</f>
        <v>0</v>
      </c>
      <c r="D21" s="52">
        <f>D9-Budget!D9</f>
        <v>0</v>
      </c>
      <c r="E21" s="52">
        <f>E9-Budget!E9</f>
        <v>0</v>
      </c>
      <c r="F21" s="52">
        <f>F9-Budget!F9</f>
        <v>0</v>
      </c>
      <c r="G21" s="52">
        <f>G9-Budget!G9</f>
        <v>0</v>
      </c>
      <c r="H21" s="52">
        <f>H9-Budget!H9</f>
        <v>0</v>
      </c>
      <c r="I21" s="52">
        <f>I9-Budget!I9</f>
        <v>0</v>
      </c>
      <c r="J21" s="53">
        <f>J9-Budget!J9</f>
        <v>0</v>
      </c>
      <c r="K21" s="24"/>
    </row>
    <row r="22" spans="2:11" ht="13" customHeight="1" x14ac:dyDescent="0.2">
      <c r="B22" s="15" t="str">
        <f t="shared" si="5"/>
        <v>Manager</v>
      </c>
      <c r="C22" s="52">
        <f>C10-Budget!C10</f>
        <v>8</v>
      </c>
      <c r="D22" s="52">
        <f>D10-Budget!D10</f>
        <v>8</v>
      </c>
      <c r="E22" s="52">
        <f>E10-Budget!E10</f>
        <v>8</v>
      </c>
      <c r="F22" s="52">
        <f>F10-Budget!F10</f>
        <v>0</v>
      </c>
      <c r="G22" s="52">
        <f>G10-Budget!G10</f>
        <v>24</v>
      </c>
      <c r="H22" s="52">
        <f>H10-Budget!H10</f>
        <v>0</v>
      </c>
      <c r="I22" s="52">
        <f>I10-Budget!I10</f>
        <v>13200</v>
      </c>
      <c r="J22" s="53">
        <f>J10-Budget!J10</f>
        <v>10560</v>
      </c>
      <c r="K22" s="24"/>
    </row>
    <row r="23" spans="2:11" ht="13" customHeight="1" x14ac:dyDescent="0.2">
      <c r="B23" s="15" t="str">
        <f t="shared" si="5"/>
        <v>Assistant Manager</v>
      </c>
      <c r="C23" s="52">
        <f>C11-Budget!C11</f>
        <v>0</v>
      </c>
      <c r="D23" s="52">
        <f>D11-Budget!D11</f>
        <v>0</v>
      </c>
      <c r="E23" s="52">
        <f>E11-Budget!E11</f>
        <v>0</v>
      </c>
      <c r="F23" s="52">
        <f>F11-Budget!F11</f>
        <v>0</v>
      </c>
      <c r="G23" s="52">
        <f>G11-Budget!G11</f>
        <v>0</v>
      </c>
      <c r="H23" s="52">
        <f>H11-Budget!H11</f>
        <v>0</v>
      </c>
      <c r="I23" s="52">
        <f>I11-Budget!I11</f>
        <v>0</v>
      </c>
      <c r="J23" s="53">
        <f>J11-Budget!J11</f>
        <v>0</v>
      </c>
      <c r="K23" s="24"/>
    </row>
    <row r="24" spans="2:11" ht="13" customHeight="1" x14ac:dyDescent="0.2">
      <c r="B24" s="15" t="str">
        <f t="shared" si="5"/>
        <v>Senior Consultant</v>
      </c>
      <c r="C24" s="52">
        <f>C12-Budget!C12</f>
        <v>0</v>
      </c>
      <c r="D24" s="52">
        <f>D12-Budget!D12</f>
        <v>0</v>
      </c>
      <c r="E24" s="52">
        <f>E12-Budget!E12</f>
        <v>0</v>
      </c>
      <c r="F24" s="52">
        <f>F12-Budget!F12</f>
        <v>0</v>
      </c>
      <c r="G24" s="52">
        <f>G12-Budget!G12</f>
        <v>0</v>
      </c>
      <c r="H24" s="52">
        <f>H12-Budget!H12</f>
        <v>0</v>
      </c>
      <c r="I24" s="52">
        <f>I12-Budget!I12</f>
        <v>0</v>
      </c>
      <c r="J24" s="53">
        <f>J12-Budget!J12</f>
        <v>0</v>
      </c>
      <c r="K24" s="24"/>
    </row>
    <row r="25" spans="2:11" ht="13" customHeight="1" x14ac:dyDescent="0.2">
      <c r="B25" s="15" t="str">
        <f t="shared" si="5"/>
        <v>Consultant</v>
      </c>
      <c r="C25" s="52">
        <f>C13-Budget!C13</f>
        <v>0</v>
      </c>
      <c r="D25" s="52">
        <f>D13-Budget!D13</f>
        <v>0</v>
      </c>
      <c r="E25" s="52">
        <f>E13-Budget!E13</f>
        <v>0</v>
      </c>
      <c r="F25" s="52">
        <f>F13-Budget!F13</f>
        <v>-8</v>
      </c>
      <c r="G25" s="52">
        <f>G13-Budget!G13</f>
        <v>-8</v>
      </c>
      <c r="H25" s="52">
        <f>H13-Budget!H13</f>
        <v>0</v>
      </c>
      <c r="I25" s="52">
        <f>I13-Budget!I13</f>
        <v>-1600</v>
      </c>
      <c r="J25" s="53">
        <f>J13-Budget!J13</f>
        <v>-1280</v>
      </c>
      <c r="K25" s="24"/>
    </row>
    <row r="26" spans="2:11" ht="13" customHeight="1" x14ac:dyDescent="0.2">
      <c r="B26" s="15" t="str">
        <f t="shared" si="5"/>
        <v>Analyst</v>
      </c>
      <c r="C26" s="52">
        <f>C14-Budget!C14</f>
        <v>0</v>
      </c>
      <c r="D26" s="52">
        <f>D14-Budget!D14</f>
        <v>0</v>
      </c>
      <c r="E26" s="52">
        <f>E14-Budget!E14</f>
        <v>0</v>
      </c>
      <c r="F26" s="52">
        <f>F14-Budget!F14</f>
        <v>-8</v>
      </c>
      <c r="G26" s="52">
        <f>G14-Budget!G14</f>
        <v>-8</v>
      </c>
      <c r="H26" s="52">
        <f>H14-Budget!H14</f>
        <v>0</v>
      </c>
      <c r="I26" s="52">
        <f>I14-Budget!I14</f>
        <v>-1200</v>
      </c>
      <c r="J26" s="53">
        <f>J14-Budget!J14</f>
        <v>-960</v>
      </c>
      <c r="K26" s="24"/>
    </row>
    <row r="27" spans="2:11" ht="13" customHeight="1" thickBot="1" x14ac:dyDescent="0.25">
      <c r="B27" s="17" t="str">
        <f t="shared" si="5"/>
        <v>Total</v>
      </c>
      <c r="C27" s="54">
        <f>C15-Budget!C15</f>
        <v>10</v>
      </c>
      <c r="D27" s="54">
        <f>D15-Budget!D15</f>
        <v>8</v>
      </c>
      <c r="E27" s="54">
        <f>E15-Budget!E15</f>
        <v>10</v>
      </c>
      <c r="F27" s="54">
        <f>F15-Budget!F15</f>
        <v>-14</v>
      </c>
      <c r="G27" s="54">
        <f>G15-Budget!G15</f>
        <v>14</v>
      </c>
      <c r="H27" s="54"/>
      <c r="I27" s="54">
        <f>I15-Budget!I15</f>
        <v>15500</v>
      </c>
      <c r="J27" s="55">
        <f>J15-Budget!J15</f>
        <v>12400</v>
      </c>
      <c r="K27" s="25">
        <f>IFERROR(K15-Budget!K15,"n.a.")</f>
        <v>0</v>
      </c>
    </row>
    <row r="28" spans="2:11" x14ac:dyDescent="0.2">
      <c r="C28" s="40"/>
      <c r="D28" s="40"/>
      <c r="E28" s="40"/>
      <c r="F28" s="40"/>
    </row>
    <row r="29" spans="2:11" ht="16" customHeight="1" x14ac:dyDescent="0.2">
      <c r="B29" s="2" t="s">
        <v>29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2:11" ht="13" customHeight="1" x14ac:dyDescent="0.2">
      <c r="B30" s="14" t="s">
        <v>30</v>
      </c>
      <c r="C30" s="37" t="str">
        <f>C$6</f>
        <v>w1</v>
      </c>
      <c r="D30" s="37" t="str">
        <f t="shared" ref="D30:K30" si="6">D$6</f>
        <v>w2</v>
      </c>
      <c r="E30" s="36" t="str">
        <f t="shared" si="6"/>
        <v>w3</v>
      </c>
      <c r="F30" s="36" t="str">
        <f t="shared" si="6"/>
        <v>w4</v>
      </c>
      <c r="G30" s="28" t="str">
        <f t="shared" si="6"/>
        <v>Total hours (#)</v>
      </c>
      <c r="H30" s="28" t="str">
        <f t="shared" si="6"/>
        <v>Rate (USD/hr)</v>
      </c>
      <c r="I30" s="28" t="str">
        <f t="shared" si="6"/>
        <v>Total cost (USD)</v>
      </c>
      <c r="J30" s="29" t="str">
        <f t="shared" si="6"/>
        <v>Discounted fees (USD)</v>
      </c>
      <c r="K30" s="67" t="str">
        <f t="shared" si="6"/>
        <v>Recovery rate (%)</v>
      </c>
    </row>
    <row r="31" spans="2:11" ht="13" customHeight="1" x14ac:dyDescent="0.2">
      <c r="B31" s="16" t="str">
        <f>B7</f>
        <v>Partner</v>
      </c>
      <c r="C31" s="41" t="str">
        <f>IFERROR(C7/Budget!C7-1,"n.a.")</f>
        <v>n.a.</v>
      </c>
      <c r="D31" s="41" t="str">
        <f>IFERROR(D7/Budget!D7-1,"n.a.")</f>
        <v>n.a.</v>
      </c>
      <c r="E31" s="41" t="str">
        <f>IFERROR(E7/Budget!E7-1,"n.a.")</f>
        <v>n.a.</v>
      </c>
      <c r="F31" s="41">
        <f>IFERROR(F7/Budget!F7-1,"n.a.")</f>
        <v>0</v>
      </c>
      <c r="G31" s="41">
        <f>IFERROR(G7/Budget!G7-1,"n.a.")</f>
        <v>0</v>
      </c>
      <c r="H31" s="41">
        <f>H7/Budget!H7-1</f>
        <v>0</v>
      </c>
      <c r="I31" s="41">
        <f>IFERROR(I7/Budget!I7-1,"n.a.")</f>
        <v>0</v>
      </c>
      <c r="J31" s="19">
        <f>IFERROR(J7/Budget!J7-1,"n.a.")</f>
        <v>0</v>
      </c>
      <c r="K31" s="23"/>
    </row>
    <row r="32" spans="2:11" ht="13" customHeight="1" x14ac:dyDescent="0.2">
      <c r="B32" s="15" t="str">
        <f t="shared" ref="B32:B38" si="7">B8</f>
        <v>Director</v>
      </c>
      <c r="C32" s="42">
        <f>IFERROR(C8/Budget!C8-1,"n.a.")</f>
        <v>1</v>
      </c>
      <c r="D32" s="42" t="str">
        <f>IFERROR(D8/Budget!D8-1,"n.a.")</f>
        <v>n.a.</v>
      </c>
      <c r="E32" s="42">
        <f>IFERROR(E8/Budget!E8-1,"n.a.")</f>
        <v>0.25</v>
      </c>
      <c r="F32" s="42">
        <f>IFERROR(F8/Budget!F8-1,"n.a.")</f>
        <v>0.25</v>
      </c>
      <c r="G32" s="42">
        <f>IFERROR(G8/Budget!G8-1,"n.a.")</f>
        <v>0.33333333333333326</v>
      </c>
      <c r="H32" s="42">
        <f>H8/Budget!H8-1</f>
        <v>0</v>
      </c>
      <c r="I32" s="42">
        <f>IFERROR(I8/Budget!I8-1,"n.a.")</f>
        <v>0.33333333333333326</v>
      </c>
      <c r="J32" s="20">
        <f>IFERROR(J8/Budget!J8-1,"n.a.")</f>
        <v>0.33333333333333326</v>
      </c>
      <c r="K32" s="24"/>
    </row>
    <row r="33" spans="2:11" ht="13" customHeight="1" x14ac:dyDescent="0.2">
      <c r="B33" s="15" t="str">
        <f t="shared" si="7"/>
        <v>Senior Manager</v>
      </c>
      <c r="C33" s="42" t="str">
        <f>IFERROR(C9/Budget!C9-1,"n.a.")</f>
        <v>n.a.</v>
      </c>
      <c r="D33" s="42" t="str">
        <f>IFERROR(D9/Budget!D9-1,"n.a.")</f>
        <v>n.a.</v>
      </c>
      <c r="E33" s="42" t="str">
        <f>IFERROR(E9/Budget!E9-1,"n.a.")</f>
        <v>n.a.</v>
      </c>
      <c r="F33" s="42" t="str">
        <f>IFERROR(F9/Budget!F9-1,"n.a.")</f>
        <v>n.a.</v>
      </c>
      <c r="G33" s="42" t="str">
        <f>IFERROR(G9/Budget!G9-1,"n.a.")</f>
        <v>n.a.</v>
      </c>
      <c r="H33" s="42">
        <f>H9/Budget!H9-1</f>
        <v>0</v>
      </c>
      <c r="I33" s="42" t="str">
        <f>IFERROR(I9/Budget!I9-1,"n.a.")</f>
        <v>n.a.</v>
      </c>
      <c r="J33" s="20" t="str">
        <f>IFERROR(J9/Budget!J9-1,"n.a.")</f>
        <v>n.a.</v>
      </c>
      <c r="K33" s="24"/>
    </row>
    <row r="34" spans="2:11" ht="13" customHeight="1" x14ac:dyDescent="0.2">
      <c r="B34" s="15" t="str">
        <f t="shared" si="7"/>
        <v>Manager</v>
      </c>
      <c r="C34" s="42">
        <f>IFERROR(C10/Budget!C10-1,"n.a.")</f>
        <v>0.5</v>
      </c>
      <c r="D34" s="42">
        <f>IFERROR(D10/Budget!D10-1,"n.a.")</f>
        <v>0.5</v>
      </c>
      <c r="E34" s="42">
        <f>IFERROR(E10/Budget!E10-1,"n.a.")</f>
        <v>0.5</v>
      </c>
      <c r="F34" s="42">
        <f>IFERROR(F10/Budget!F10-1,"n.a.")</f>
        <v>0</v>
      </c>
      <c r="G34" s="42">
        <f>IFERROR(G10/Budget!G10-1,"n.a.")</f>
        <v>0.375</v>
      </c>
      <c r="H34" s="42">
        <f>H10/Budget!H10-1</f>
        <v>0</v>
      </c>
      <c r="I34" s="42">
        <f>IFERROR(I10/Budget!I10-1,"n.a.")</f>
        <v>0.375</v>
      </c>
      <c r="J34" s="20">
        <f>IFERROR(J10/Budget!J10-1,"n.a.")</f>
        <v>0.375</v>
      </c>
      <c r="K34" s="24"/>
    </row>
    <row r="35" spans="2:11" ht="13" customHeight="1" x14ac:dyDescent="0.2">
      <c r="B35" s="15" t="str">
        <f t="shared" si="7"/>
        <v>Assistant Manager</v>
      </c>
      <c r="C35" s="42" t="str">
        <f>IFERROR(C11/Budget!C11-1,"n.a.")</f>
        <v>n.a.</v>
      </c>
      <c r="D35" s="42" t="str">
        <f>IFERROR(D11/Budget!D11-1,"n.a.")</f>
        <v>n.a.</v>
      </c>
      <c r="E35" s="42" t="str">
        <f>IFERROR(E11/Budget!E11-1,"n.a.")</f>
        <v>n.a.</v>
      </c>
      <c r="F35" s="42" t="str">
        <f>IFERROR(F11/Budget!F11-1,"n.a.")</f>
        <v>n.a.</v>
      </c>
      <c r="G35" s="42" t="str">
        <f>IFERROR(G11/Budget!G11-1,"n.a.")</f>
        <v>n.a.</v>
      </c>
      <c r="H35" s="42">
        <f>H11/Budget!H11-1</f>
        <v>0</v>
      </c>
      <c r="I35" s="42" t="str">
        <f>IFERROR(I11/Budget!I11-1,"n.a.")</f>
        <v>n.a.</v>
      </c>
      <c r="J35" s="20" t="str">
        <f>IFERROR(J11/Budget!J11-1,"n.a.")</f>
        <v>n.a.</v>
      </c>
      <c r="K35" s="24"/>
    </row>
    <row r="36" spans="2:11" ht="13" customHeight="1" x14ac:dyDescent="0.2">
      <c r="B36" s="15" t="str">
        <f t="shared" si="7"/>
        <v>Senior Consultant</v>
      </c>
      <c r="C36" s="42" t="str">
        <f>IFERROR(C12/Budget!C12-1,"n.a.")</f>
        <v>n.a.</v>
      </c>
      <c r="D36" s="42" t="str">
        <f>IFERROR(D12/Budget!D12-1,"n.a.")</f>
        <v>n.a.</v>
      </c>
      <c r="E36" s="42" t="str">
        <f>IFERROR(E12/Budget!E12-1,"n.a.")</f>
        <v>n.a.</v>
      </c>
      <c r="F36" s="42" t="str">
        <f>IFERROR(F12/Budget!F12-1,"n.a.")</f>
        <v>n.a.</v>
      </c>
      <c r="G36" s="42" t="str">
        <f>IFERROR(G12/Budget!G12-1,"n.a.")</f>
        <v>n.a.</v>
      </c>
      <c r="H36" s="42">
        <f>H12/Budget!H12-1</f>
        <v>0</v>
      </c>
      <c r="I36" s="42" t="str">
        <f>IFERROR(I12/Budget!I12-1,"n.a.")</f>
        <v>n.a.</v>
      </c>
      <c r="J36" s="20" t="str">
        <f>IFERROR(J12/Budget!J12-1,"n.a.")</f>
        <v>n.a.</v>
      </c>
      <c r="K36" s="24"/>
    </row>
    <row r="37" spans="2:11" ht="13" customHeight="1" x14ac:dyDescent="0.2">
      <c r="B37" s="15" t="str">
        <f t="shared" si="7"/>
        <v>Consultant</v>
      </c>
      <c r="C37" s="42">
        <f>IFERROR(C13/Budget!C13-1,"n.a.")</f>
        <v>0</v>
      </c>
      <c r="D37" s="42">
        <f>IFERROR(D13/Budget!D13-1,"n.a.")</f>
        <v>0</v>
      </c>
      <c r="E37" s="42">
        <f>IFERROR(E13/Budget!E13-1,"n.a.")</f>
        <v>0</v>
      </c>
      <c r="F37" s="42">
        <f>IFERROR(F13/Budget!F13-1,"n.a.")</f>
        <v>-0.19999999999999996</v>
      </c>
      <c r="G37" s="42">
        <f>IFERROR(G13/Budget!G13-1,"n.a.")</f>
        <v>-5.0000000000000044E-2</v>
      </c>
      <c r="H37" s="42">
        <f>H13/Budget!H13-1</f>
        <v>0</v>
      </c>
      <c r="I37" s="42">
        <f>IFERROR(I13/Budget!I13-1,"n.a.")</f>
        <v>-5.0000000000000044E-2</v>
      </c>
      <c r="J37" s="20">
        <f>IFERROR(J13/Budget!J13-1,"n.a.")</f>
        <v>-5.0000000000000044E-2</v>
      </c>
      <c r="K37" s="24"/>
    </row>
    <row r="38" spans="2:11" ht="13" customHeight="1" x14ac:dyDescent="0.2">
      <c r="B38" s="15" t="str">
        <f t="shared" si="7"/>
        <v>Analyst</v>
      </c>
      <c r="C38" s="42">
        <f>IFERROR(C14/Budget!C14-1,"n.a.")</f>
        <v>0</v>
      </c>
      <c r="D38" s="42">
        <f>IFERROR(D14/Budget!D14-1,"n.a.")</f>
        <v>0</v>
      </c>
      <c r="E38" s="42">
        <f>IFERROR(E14/Budget!E14-1,"n.a.")</f>
        <v>0</v>
      </c>
      <c r="F38" s="42">
        <f>IFERROR(F14/Budget!F14-1,"n.a.")</f>
        <v>-0.19999999999999996</v>
      </c>
      <c r="G38" s="42">
        <f>IFERROR(G14/Budget!G14-1,"n.a.")</f>
        <v>-5.0000000000000044E-2</v>
      </c>
      <c r="H38" s="42">
        <f>H14/Budget!H14-1</f>
        <v>0</v>
      </c>
      <c r="I38" s="42">
        <f>IFERROR(I14/Budget!I14-1,"n.a.")</f>
        <v>-5.0000000000000044E-2</v>
      </c>
      <c r="J38" s="20">
        <f>IFERROR(J14/Budget!J14-1,"n.a.")</f>
        <v>-5.0000000000000044E-2</v>
      </c>
      <c r="K38" s="24"/>
    </row>
    <row r="39" spans="2:11" ht="13" customHeight="1" thickBot="1" x14ac:dyDescent="0.25">
      <c r="B39" s="17" t="str">
        <f t="shared" ref="B39" si="8">B27</f>
        <v>Total</v>
      </c>
      <c r="C39" s="43">
        <f>C15/Budget!C15-1</f>
        <v>0.1020408163265305</v>
      </c>
      <c r="D39" s="43">
        <f>D15/Budget!D15-1</f>
        <v>8.3333333333333259E-2</v>
      </c>
      <c r="E39" s="43">
        <f>E15/Budget!E15-1</f>
        <v>9.6153846153846256E-2</v>
      </c>
      <c r="F39" s="43">
        <f>F15/Budget!F15-1</f>
        <v>-0.13207547169811318</v>
      </c>
      <c r="G39" s="43">
        <f>G15/Budget!G15-1</f>
        <v>3.4653465346534684E-2</v>
      </c>
      <c r="H39" s="43"/>
      <c r="I39" s="43">
        <f>I15/Budget!I15-1</f>
        <v>0.14285714285714279</v>
      </c>
      <c r="J39" s="22">
        <f>J15/Budget!J15-1</f>
        <v>0.14285714285714279</v>
      </c>
      <c r="K39" s="25">
        <f>IFERROR(K15-Budget!K15,"n.a.")</f>
        <v>0</v>
      </c>
    </row>
  </sheetData>
  <hyperlinks>
    <hyperlink ref="A1" location="Index!A1" display="Index" xr:uid="{7761F1E0-AF80-1F4F-8D81-1DE24306811D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Index</vt:lpstr>
      <vt:lpstr>Input</vt:lpstr>
      <vt:lpstr>Budget</vt:lpstr>
      <vt:lpstr>Actual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2021-04-07T14:01:26Z</dcterms:created>
  <dcterms:modified xsi:type="dcterms:W3CDTF">2021-06-22T12:34:04Z</dcterms:modified>
  <cp:category/>
</cp:coreProperties>
</file>